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10" windowHeight="11775" activeTab="1"/>
  </bookViews>
  <sheets>
    <sheet name="Summary" sheetId="1" r:id="rId1"/>
    <sheet name="Inventory" sheetId="2" r:id="rId2"/>
  </sheets>
  <definedNames>
    <definedName name="_xlnm.Print_Area" localSheetId="1">'Inventory'!$A$1:$BF$24</definedName>
    <definedName name="_xlnm.Print_Area" localSheetId="0">'Summary'!$A$1:$E$43</definedName>
    <definedName name="_xlnm.Print_Titles" localSheetId="1">'Inventory'!$D:$D,'Inventory'!$1:$5</definedName>
  </definedNames>
  <calcPr fullCalcOnLoad="1"/>
</workbook>
</file>

<file path=xl/comments2.xml><?xml version="1.0" encoding="utf-8"?>
<comments xmlns="http://schemas.openxmlformats.org/spreadsheetml/2006/main">
  <authors>
    <author>IT</author>
  </authors>
  <commentList>
    <comment ref="AE18" authorId="0">
      <text>
        <r>
          <rPr>
            <b/>
            <sz val="9"/>
            <rFont val="Tahoma"/>
            <family val="2"/>
          </rPr>
          <t>kfm:</t>
        </r>
        <r>
          <rPr>
            <sz val="9"/>
            <rFont val="Tahoma"/>
            <family val="2"/>
          </rPr>
          <t xml:space="preserve">
HEGIS is 525</t>
        </r>
      </text>
    </comment>
    <comment ref="AL24" authorId="0">
      <text>
        <r>
          <rPr>
            <b/>
            <sz val="9"/>
            <rFont val="Tahoma"/>
            <family val="2"/>
          </rPr>
          <t>kfm:</t>
        </r>
        <r>
          <rPr>
            <sz val="9"/>
            <rFont val="Tahoma"/>
            <family val="2"/>
          </rPr>
          <t xml:space="preserve">
Incubator Spaces</t>
        </r>
      </text>
    </comment>
    <comment ref="AT24" authorId="0">
      <text>
        <r>
          <rPr>
            <b/>
            <sz val="9"/>
            <rFont val="Tahoma"/>
            <family val="2"/>
          </rPr>
          <t>kfm:</t>
        </r>
        <r>
          <rPr>
            <sz val="9"/>
            <rFont val="Tahoma"/>
            <family val="2"/>
          </rPr>
          <t xml:space="preserve">
102 and 107D</t>
        </r>
      </text>
    </comment>
  </commentList>
</comments>
</file>

<file path=xl/sharedStrings.xml><?xml version="1.0" encoding="utf-8"?>
<sst xmlns="http://schemas.openxmlformats.org/spreadsheetml/2006/main" count="226" uniqueCount="95">
  <si>
    <t>Summary Information</t>
  </si>
  <si>
    <t>Main Campus</t>
  </si>
  <si>
    <t>Total Number of Buildings</t>
  </si>
  <si>
    <t>Total GSF</t>
  </si>
  <si>
    <t>Auxiliary GSF</t>
  </si>
  <si>
    <t>Total NASF</t>
  </si>
  <si>
    <t>Auxiliary NASF</t>
  </si>
  <si>
    <t>State Supported GSF</t>
  </si>
  <si>
    <t>Handicap NASF</t>
  </si>
  <si>
    <t>State Supported NASF</t>
  </si>
  <si>
    <t>Total Replacement</t>
  </si>
  <si>
    <t>Total Renovation Cost</t>
  </si>
  <si>
    <t>Auxiliary Replacement</t>
  </si>
  <si>
    <t>Auxiliary Renovation Cost</t>
  </si>
  <si>
    <t>Room Use Category</t>
  </si>
  <si>
    <t>100 - Classroom</t>
  </si>
  <si>
    <t>600 - General Use</t>
  </si>
  <si>
    <t>200 - Laboratory</t>
  </si>
  <si>
    <t>300 - Offices</t>
  </si>
  <si>
    <t>800 - Health Care</t>
  </si>
  <si>
    <t>400 - Study</t>
  </si>
  <si>
    <t>900 - Residential</t>
  </si>
  <si>
    <t>500 - Special Use</t>
  </si>
  <si>
    <t>000 - Unclassified</t>
  </si>
  <si>
    <t>Total NASF Reported</t>
  </si>
  <si>
    <t>Room Category</t>
  </si>
  <si>
    <t>Building Summary</t>
  </si>
  <si>
    <t>Difference</t>
  </si>
  <si>
    <t xml:space="preserve">Auxiliary Renovation Cost </t>
  </si>
  <si>
    <t>Campus</t>
  </si>
  <si>
    <t>Code</t>
  </si>
  <si>
    <t>Non-State</t>
  </si>
  <si>
    <t>Handicap</t>
  </si>
  <si>
    <t xml:space="preserve">Year </t>
  </si>
  <si>
    <t>Year</t>
  </si>
  <si>
    <t>Replacement</t>
  </si>
  <si>
    <t>AUX</t>
  </si>
  <si>
    <t>Value Revised</t>
  </si>
  <si>
    <t>Condition</t>
  </si>
  <si>
    <t>Renovation</t>
  </si>
  <si>
    <t>Institution</t>
  </si>
  <si>
    <t>Bldg #</t>
  </si>
  <si>
    <t>Building Name</t>
  </si>
  <si>
    <t>Function</t>
  </si>
  <si>
    <t>Owner</t>
  </si>
  <si>
    <t>Status</t>
  </si>
  <si>
    <t>Bldg NASF</t>
  </si>
  <si>
    <t>Effic %</t>
  </si>
  <si>
    <t>GSF</t>
  </si>
  <si>
    <t>NASF</t>
  </si>
  <si>
    <t>Constructed</t>
  </si>
  <si>
    <t>Renovated</t>
  </si>
  <si>
    <t>Value</t>
  </si>
  <si>
    <t>as of</t>
  </si>
  <si>
    <t>Cost</t>
  </si>
  <si>
    <t>050</t>
  </si>
  <si>
    <t>060</t>
  </si>
  <si>
    <t>070</t>
  </si>
  <si>
    <t>090</t>
  </si>
  <si>
    <t>Campus Totals</t>
  </si>
  <si>
    <t>= Total # of Buildings</t>
  </si>
  <si>
    <t>700 - Support</t>
  </si>
  <si>
    <t>Off-Site Campuses and Leased</t>
  </si>
  <si>
    <t>MAIN CAMPUS</t>
  </si>
  <si>
    <t>Information Technology</t>
  </si>
  <si>
    <t>Student Center</t>
  </si>
  <si>
    <t>-</t>
  </si>
  <si>
    <t>Learning Resource Center</t>
  </si>
  <si>
    <t>Shaw Learning Center</t>
  </si>
  <si>
    <t>Fine Arts</t>
  </si>
  <si>
    <t>Special Events Center</t>
  </si>
  <si>
    <t>Adventure/Outdoor Studies</t>
  </si>
  <si>
    <t>Baseball Practice Facility</t>
  </si>
  <si>
    <t>Baseball Clubhouse</t>
  </si>
  <si>
    <t>Maintenance Shop A</t>
  </si>
  <si>
    <t>Maintenance Shop B</t>
  </si>
  <si>
    <t>Welding Shop</t>
  </si>
  <si>
    <t>CARC: Aquatics &amp; Fitness Center</t>
  </si>
  <si>
    <t>Garrett Information and Enterprise Center</t>
  </si>
  <si>
    <t>Northern Outreach Center</t>
  </si>
  <si>
    <t>Southern Outreach Center</t>
  </si>
  <si>
    <t>Garrett Hall Dormitory</t>
  </si>
  <si>
    <t>Laker Hall</t>
  </si>
  <si>
    <t>Career Technology Training Center</t>
  </si>
  <si>
    <t xml:space="preserve">Garrett College </t>
  </si>
  <si>
    <t>750A</t>
  </si>
  <si>
    <t>750B</t>
  </si>
  <si>
    <t>STEM Center</t>
  </si>
  <si>
    <t>April 2019 - Facilities Inventory</t>
  </si>
  <si>
    <t>OFF-SITE CAMPUSES/LEASED SPACE</t>
  </si>
  <si>
    <t>Garrett College</t>
  </si>
  <si>
    <t>MHEC</t>
  </si>
  <si>
    <t>April 2020 Facilities Inventory Report</t>
  </si>
  <si>
    <t>Fall 2019</t>
  </si>
  <si>
    <t xml:space="preserve">Gymnasium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</si>
</sst>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General_)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_(* #,##0.000_);_(* \(#,##0.000\);_(* &quot;-&quot;??_);_(@_)"/>
    <numFmt numFmtId="171" formatCode="_(* #,##0.000_);_(* \(#,##0.000\);_(* &quot;-&quot;???_);_(@_)"/>
  </numFmts>
  <fonts count="50">
    <font>
      <sz val="12"/>
      <name val="CG Times"/>
      <family val="0"/>
    </font>
    <font>
      <b/>
      <sz val="12"/>
      <name val="CG Times"/>
      <family val="0"/>
    </font>
    <font>
      <i/>
      <sz val="12"/>
      <name val="CG Times"/>
      <family val="0"/>
    </font>
    <font>
      <b/>
      <i/>
      <sz val="12"/>
      <name val="CG Times"/>
      <family val="0"/>
    </font>
    <font>
      <sz val="10"/>
      <color indexed="8"/>
      <name val="CG Times"/>
      <family val="1"/>
    </font>
    <font>
      <b/>
      <sz val="14"/>
      <name val="CG Times"/>
      <family val="1"/>
    </font>
    <font>
      <sz val="14"/>
      <name val="CG Times"/>
      <family val="1"/>
    </font>
    <font>
      <sz val="10"/>
      <name val="CG Times"/>
      <family val="1"/>
    </font>
    <font>
      <b/>
      <sz val="10"/>
      <color indexed="8"/>
      <name val="CG Times"/>
      <family val="0"/>
    </font>
    <font>
      <b/>
      <sz val="14"/>
      <color indexed="8"/>
      <name val="CG Times"/>
      <family val="0"/>
    </font>
    <font>
      <b/>
      <sz val="10"/>
      <name val="CG Times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10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G Times"/>
      <family val="0"/>
    </font>
    <font>
      <b/>
      <sz val="14"/>
      <color rgb="FFC00000"/>
      <name val="CG Times"/>
      <family val="0"/>
    </font>
    <font>
      <b/>
      <sz val="8"/>
      <name val="CG Time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165" fontId="4" fillId="0" borderId="0" xfId="42" applyNumberFormat="1" applyFont="1" applyAlignment="1">
      <alignment/>
    </xf>
    <xf numFmtId="166" fontId="4" fillId="0" borderId="0" xfId="42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37" fontId="4" fillId="0" borderId="0" xfId="0" applyNumberFormat="1" applyFont="1" applyBorder="1" applyAlignment="1" applyProtection="1">
      <alignment horizontal="center"/>
      <protection/>
    </xf>
    <xf numFmtId="165" fontId="4" fillId="0" borderId="0" xfId="42" applyNumberFormat="1" applyFont="1" applyBorder="1" applyAlignment="1" applyProtection="1">
      <alignment horizontal="center"/>
      <protection/>
    </xf>
    <xf numFmtId="166" fontId="4" fillId="0" borderId="0" xfId="42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37" fontId="4" fillId="0" borderId="10" xfId="0" applyNumberFormat="1" applyFont="1" applyBorder="1" applyAlignment="1" applyProtection="1">
      <alignment horizontal="center"/>
      <protection/>
    </xf>
    <xf numFmtId="165" fontId="4" fillId="0" borderId="10" xfId="42" applyNumberFormat="1" applyFont="1" applyBorder="1" applyAlignment="1" applyProtection="1">
      <alignment horizontal="center"/>
      <protection/>
    </xf>
    <xf numFmtId="166" fontId="4" fillId="0" borderId="10" xfId="42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7" fontId="0" fillId="0" borderId="0" xfId="44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7" fontId="0" fillId="0" borderId="0" xfId="44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right"/>
    </xf>
    <xf numFmtId="167" fontId="4" fillId="0" borderId="0" xfId="44" applyNumberFormat="1" applyFont="1" applyAlignment="1">
      <alignment/>
    </xf>
    <xf numFmtId="167" fontId="4" fillId="0" borderId="0" xfId="44" applyNumberFormat="1" applyFont="1" applyBorder="1" applyAlignment="1" applyProtection="1">
      <alignment horizontal="center"/>
      <protection/>
    </xf>
    <xf numFmtId="167" fontId="4" fillId="0" borderId="10" xfId="44" applyNumberFormat="1" applyFont="1" applyBorder="1" applyAlignment="1" applyProtection="1">
      <alignment horizontal="center"/>
      <protection/>
    </xf>
    <xf numFmtId="167" fontId="0" fillId="0" borderId="0" xfId="44" applyNumberFormat="1" applyFont="1" applyAlignment="1">
      <alignment/>
    </xf>
    <xf numFmtId="167" fontId="4" fillId="0" borderId="0" xfId="44" applyNumberFormat="1" applyFont="1" applyBorder="1" applyAlignment="1">
      <alignment horizontal="center"/>
    </xf>
    <xf numFmtId="167" fontId="4" fillId="0" borderId="10" xfId="44" applyNumberFormat="1" applyFont="1" applyBorder="1" applyAlignment="1">
      <alignment horizontal="center"/>
    </xf>
    <xf numFmtId="166" fontId="7" fillId="0" borderId="0" xfId="42" applyNumberFormat="1" applyFont="1" applyAlignment="1">
      <alignment/>
    </xf>
    <xf numFmtId="167" fontId="7" fillId="0" borderId="0" xfId="44" applyNumberFormat="1" applyFont="1" applyAlignment="1">
      <alignment/>
    </xf>
    <xf numFmtId="0" fontId="8" fillId="33" borderId="11" xfId="0" applyFont="1" applyFill="1" applyBorder="1" applyAlignment="1">
      <alignment horizontal="left"/>
    </xf>
    <xf numFmtId="37" fontId="4" fillId="33" borderId="12" xfId="0" applyNumberFormat="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center"/>
    </xf>
    <xf numFmtId="165" fontId="4" fillId="33" borderId="12" xfId="42" applyNumberFormat="1" applyFont="1" applyFill="1" applyBorder="1" applyAlignment="1" applyProtection="1">
      <alignment horizontal="center"/>
      <protection/>
    </xf>
    <xf numFmtId="167" fontId="4" fillId="33" borderId="12" xfId="44" applyNumberFormat="1" applyFont="1" applyFill="1" applyBorder="1" applyAlignment="1">
      <alignment horizontal="center"/>
    </xf>
    <xf numFmtId="167" fontId="4" fillId="33" borderId="12" xfId="44" applyNumberFormat="1" applyFont="1" applyFill="1" applyBorder="1" applyAlignment="1" applyProtection="1">
      <alignment horizontal="center"/>
      <protection/>
    </xf>
    <xf numFmtId="166" fontId="4" fillId="33" borderId="12" xfId="42" applyNumberFormat="1" applyFont="1" applyFill="1" applyBorder="1" applyAlignment="1">
      <alignment horizontal="center"/>
    </xf>
    <xf numFmtId="166" fontId="7" fillId="33" borderId="0" xfId="42" applyNumberFormat="1" applyFont="1" applyFill="1" applyBorder="1" applyAlignment="1">
      <alignment/>
    </xf>
    <xf numFmtId="167" fontId="7" fillId="33" borderId="0" xfId="44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167" fontId="0" fillId="33" borderId="13" xfId="44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6" fontId="7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37" fontId="9" fillId="0" borderId="0" xfId="0" applyNumberFormat="1" applyFont="1" applyAlignment="1" applyProtection="1">
      <alignment horizontal="left"/>
      <protection/>
    </xf>
    <xf numFmtId="165" fontId="9" fillId="0" borderId="0" xfId="42" applyNumberFormat="1" applyFont="1" applyAlignment="1">
      <alignment/>
    </xf>
    <xf numFmtId="167" fontId="9" fillId="0" borderId="0" xfId="44" applyNumberFormat="1" applyFont="1" applyAlignment="1">
      <alignment/>
    </xf>
    <xf numFmtId="166" fontId="9" fillId="0" borderId="0" xfId="42" applyNumberFormat="1" applyFont="1" applyAlignment="1">
      <alignment/>
    </xf>
    <xf numFmtId="0" fontId="9" fillId="0" borderId="0" xfId="0" applyFont="1" applyAlignment="1">
      <alignment horizontal="right"/>
    </xf>
    <xf numFmtId="166" fontId="4" fillId="33" borderId="14" xfId="42" applyNumberFormat="1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66" fontId="0" fillId="0" borderId="0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49" fontId="7" fillId="33" borderId="0" xfId="42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167" fontId="7" fillId="0" borderId="0" xfId="44" applyNumberFormat="1" applyFont="1" applyFill="1" applyAlignment="1">
      <alignment/>
    </xf>
    <xf numFmtId="3" fontId="0" fillId="0" borderId="0" xfId="42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7" fillId="0" borderId="16" xfId="0" applyFont="1" applyBorder="1" applyAlignment="1">
      <alignment/>
    </xf>
    <xf numFmtId="167" fontId="7" fillId="0" borderId="16" xfId="44" applyNumberFormat="1" applyFont="1" applyBorder="1" applyAlignment="1">
      <alignment/>
    </xf>
    <xf numFmtId="0" fontId="8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165" fontId="4" fillId="0" borderId="16" xfId="42" applyNumberFormat="1" applyFont="1" applyBorder="1" applyAlignment="1">
      <alignment/>
    </xf>
    <xf numFmtId="167" fontId="4" fillId="0" borderId="16" xfId="44" applyNumberFormat="1" applyFont="1" applyBorder="1" applyAlignment="1">
      <alignment/>
    </xf>
    <xf numFmtId="166" fontId="4" fillId="0" borderId="16" xfId="42" applyNumberFormat="1" applyFont="1" applyBorder="1" applyAlignment="1">
      <alignment/>
    </xf>
    <xf numFmtId="37" fontId="4" fillId="0" borderId="16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>
      <alignment/>
    </xf>
    <xf numFmtId="9" fontId="7" fillId="33" borderId="0" xfId="42" applyNumberFormat="1" applyFont="1" applyFill="1" applyBorder="1" applyAlignment="1">
      <alignment/>
    </xf>
    <xf numFmtId="9" fontId="7" fillId="0" borderId="0" xfId="42" applyNumberFormat="1" applyFont="1" applyFill="1" applyBorder="1" applyAlignment="1">
      <alignment/>
    </xf>
    <xf numFmtId="166" fontId="7" fillId="33" borderId="0" xfId="42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7" fillId="0" borderId="0" xfId="0" applyFont="1" applyAlignment="1">
      <alignment horizontal="right"/>
    </xf>
    <xf numFmtId="14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4" fontId="7" fillId="0" borderId="0" xfId="0" applyNumberFormat="1" applyFont="1" applyAlignment="1">
      <alignment/>
    </xf>
    <xf numFmtId="166" fontId="7" fillId="0" borderId="0" xfId="42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6" fontId="7" fillId="0" borderId="0" xfId="42" applyNumberFormat="1" applyFont="1" applyAlignment="1" applyProtection="1">
      <alignment horizontal="right"/>
      <protection locked="0"/>
    </xf>
    <xf numFmtId="0" fontId="7" fillId="0" borderId="0" xfId="42" applyNumberFormat="1" applyFont="1" applyAlignment="1" applyProtection="1">
      <alignment horizontal="right"/>
      <protection locked="0"/>
    </xf>
    <xf numFmtId="0" fontId="7" fillId="0" borderId="0" xfId="0" applyFont="1" applyFill="1" applyAlignment="1">
      <alignment horizontal="right"/>
    </xf>
    <xf numFmtId="166" fontId="7" fillId="0" borderId="0" xfId="0" applyNumberFormat="1" applyFont="1" applyFill="1" applyAlignment="1">
      <alignment horizontal="right"/>
    </xf>
    <xf numFmtId="37" fontId="7" fillId="0" borderId="0" xfId="44" applyNumberFormat="1" applyFont="1" applyAlignment="1">
      <alignment/>
    </xf>
    <xf numFmtId="3" fontId="7" fillId="0" borderId="0" xfId="44" applyNumberFormat="1" applyFont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41" fontId="7" fillId="0" borderId="0" xfId="42" applyNumberFormat="1" applyFont="1" applyFill="1" applyAlignment="1">
      <alignment horizontal="right"/>
    </xf>
    <xf numFmtId="0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left"/>
    </xf>
    <xf numFmtId="166" fontId="0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5" fillId="34" borderId="0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1" fontId="7" fillId="33" borderId="17" xfId="42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5"/>
  <cols>
    <col min="1" max="1" width="23.375" style="19" customWidth="1"/>
    <col min="2" max="2" width="17.75390625" style="19" customWidth="1"/>
    <col min="3" max="3" width="3.125" style="19" customWidth="1"/>
    <col min="4" max="4" width="23.375" style="19" customWidth="1"/>
    <col min="5" max="5" width="17.875" style="19" customWidth="1"/>
    <col min="6" max="16384" width="9.00390625" style="19" customWidth="1"/>
  </cols>
  <sheetData>
    <row r="1" spans="1:5" s="16" customFormat="1" ht="18.75">
      <c r="A1" s="14" t="s">
        <v>0</v>
      </c>
      <c r="B1" s="15"/>
      <c r="C1" s="15"/>
      <c r="D1" s="15"/>
      <c r="E1" s="15"/>
    </row>
    <row r="2" spans="1:5" s="16" customFormat="1" ht="18.75">
      <c r="A2" s="14" t="s">
        <v>88</v>
      </c>
      <c r="B2" s="15"/>
      <c r="C2" s="15"/>
      <c r="D2" s="15"/>
      <c r="E2" s="15"/>
    </row>
    <row r="3" spans="1:5" s="16" customFormat="1" ht="18.75">
      <c r="A3" s="88"/>
      <c r="B3" s="108"/>
      <c r="C3" s="108" t="s">
        <v>84</v>
      </c>
      <c r="D3" s="109"/>
      <c r="E3" s="15"/>
    </row>
    <row r="4" spans="1:5" ht="15.75">
      <c r="A4" s="17"/>
      <c r="B4" s="18"/>
      <c r="C4" s="18"/>
      <c r="D4" s="18"/>
      <c r="E4" s="18"/>
    </row>
    <row r="5" spans="1:5" s="66" customFormat="1" ht="18.75">
      <c r="A5" s="65" t="s">
        <v>1</v>
      </c>
      <c r="B5" s="65"/>
      <c r="C5" s="65"/>
      <c r="D5" s="65"/>
      <c r="E5" s="65"/>
    </row>
    <row r="6" spans="1:4" ht="15.75">
      <c r="A6" s="20" t="s">
        <v>2</v>
      </c>
      <c r="B6" s="83">
        <f>Inventory!E7</f>
        <v>16</v>
      </c>
      <c r="D6" s="20"/>
    </row>
    <row r="7" spans="1:13" ht="15.75">
      <c r="A7" s="20" t="s">
        <v>3</v>
      </c>
      <c r="B7" s="60">
        <f>Inventory!H7</f>
        <v>234533</v>
      </c>
      <c r="D7" s="20" t="s">
        <v>4</v>
      </c>
      <c r="E7" s="60">
        <f>Inventory!K7</f>
        <v>35848</v>
      </c>
      <c r="M7" s="110"/>
    </row>
    <row r="8" spans="1:13" ht="15.75">
      <c r="A8" s="20" t="s">
        <v>5</v>
      </c>
      <c r="B8" s="60">
        <f>Inventory!I7</f>
        <v>156498</v>
      </c>
      <c r="D8" s="20" t="s">
        <v>6</v>
      </c>
      <c r="E8" s="60">
        <f>Inventory!L7</f>
        <v>20738</v>
      </c>
      <c r="M8" s="110"/>
    </row>
    <row r="9" spans="1:5" ht="15.75">
      <c r="A9" s="20" t="s">
        <v>7</v>
      </c>
      <c r="B9" s="60">
        <f>B7-E7</f>
        <v>198685</v>
      </c>
      <c r="D9" s="20" t="s">
        <v>8</v>
      </c>
      <c r="E9" s="60">
        <f>Inventory!M7</f>
        <v>148646</v>
      </c>
    </row>
    <row r="10" spans="1:4" ht="15.75">
      <c r="A10" s="20" t="s">
        <v>9</v>
      </c>
      <c r="B10" s="60">
        <f>B8-E8</f>
        <v>135760</v>
      </c>
      <c r="D10" s="20"/>
    </row>
    <row r="11" spans="1:5" ht="15.75">
      <c r="A11" s="20" t="s">
        <v>10</v>
      </c>
      <c r="B11" s="21">
        <f>Inventory!P7</f>
        <v>97281972.532</v>
      </c>
      <c r="C11" s="22"/>
      <c r="D11" s="20" t="s">
        <v>11</v>
      </c>
      <c r="E11" s="23">
        <f>Inventory!T7</f>
        <v>35038000</v>
      </c>
    </row>
    <row r="12" spans="1:5" ht="15.75">
      <c r="A12" s="20" t="s">
        <v>12</v>
      </c>
      <c r="B12" s="21">
        <f>Inventory!Q7</f>
        <v>23250000</v>
      </c>
      <c r="C12" s="22"/>
      <c r="D12" s="20" t="s">
        <v>13</v>
      </c>
      <c r="E12" s="23">
        <f>Inventory!U7</f>
        <v>250000</v>
      </c>
    </row>
    <row r="13" spans="1:4" ht="15.75">
      <c r="A13"/>
      <c r="B13" s="17"/>
      <c r="D13" s="20"/>
    </row>
    <row r="14" spans="1:5" ht="15.75">
      <c r="A14" s="18" t="s">
        <v>14</v>
      </c>
      <c r="B14" s="18"/>
      <c r="C14" s="18"/>
      <c r="D14" s="18"/>
      <c r="E14" s="18"/>
    </row>
    <row r="15" spans="1:5" ht="15.75">
      <c r="A15" s="20" t="s">
        <v>15</v>
      </c>
      <c r="B15" s="60">
        <f>Inventory!V7</f>
        <v>19362</v>
      </c>
      <c r="D15" s="24" t="s">
        <v>16</v>
      </c>
      <c r="E15" s="60">
        <f>SUM(Inventory!AM7:AT7)</f>
        <v>19982</v>
      </c>
    </row>
    <row r="16" spans="1:5" ht="15.75">
      <c r="A16" s="24" t="s">
        <v>17</v>
      </c>
      <c r="B16" s="60">
        <f>SUM(Inventory!W7:Y7)</f>
        <v>14133</v>
      </c>
      <c r="D16" s="24" t="s">
        <v>61</v>
      </c>
      <c r="E16" s="60">
        <f>SUM(Inventory!AU7:AZ7)</f>
        <v>13723</v>
      </c>
    </row>
    <row r="17" spans="1:5" ht="15.75">
      <c r="A17" s="24" t="s">
        <v>18</v>
      </c>
      <c r="B17" s="60">
        <f>Inventory!Z7</f>
        <v>30150</v>
      </c>
      <c r="D17" s="24" t="s">
        <v>19</v>
      </c>
      <c r="E17" s="60">
        <f>SUM(Inventory!BA7)</f>
        <v>0</v>
      </c>
    </row>
    <row r="18" spans="1:5" ht="15.75">
      <c r="A18" s="24" t="s">
        <v>20</v>
      </c>
      <c r="B18" s="60">
        <f>SUM(Inventory!AA7:AC7)</f>
        <v>8015</v>
      </c>
      <c r="D18" s="24" t="s">
        <v>21</v>
      </c>
      <c r="E18" s="60">
        <f>SUM(Inventory!BB7)</f>
        <v>0</v>
      </c>
    </row>
    <row r="19" spans="1:5" ht="15.75">
      <c r="A19" s="24" t="s">
        <v>22</v>
      </c>
      <c r="B19" s="60">
        <f>SUM(Inventory!AD7:AL7)</f>
        <v>47952</v>
      </c>
      <c r="D19" s="24" t="s">
        <v>23</v>
      </c>
      <c r="E19" s="60">
        <f>SUM(Inventory!BC7:BF7)</f>
        <v>3181</v>
      </c>
    </row>
    <row r="20" spans="1:2" ht="15.75">
      <c r="A20" s="17"/>
      <c r="B20" s="17"/>
    </row>
    <row r="21" spans="1:4" ht="15.75">
      <c r="A21" s="24" t="s">
        <v>24</v>
      </c>
      <c r="B21" s="73"/>
      <c r="D21" s="20"/>
    </row>
    <row r="22" spans="1:4" ht="15.75">
      <c r="A22" s="24" t="s">
        <v>25</v>
      </c>
      <c r="B22" s="60">
        <f>(SUM(B15:B19)+SUM(E15:E19))</f>
        <v>156498</v>
      </c>
      <c r="D22" s="20"/>
    </row>
    <row r="23" spans="1:4" ht="15.75">
      <c r="A23" s="25" t="s">
        <v>26</v>
      </c>
      <c r="B23" s="61">
        <f>B8</f>
        <v>156498</v>
      </c>
      <c r="D23" s="20"/>
    </row>
    <row r="24" spans="1:4" ht="15.75">
      <c r="A24" s="24" t="s">
        <v>27</v>
      </c>
      <c r="B24" s="60">
        <f>B22-B23</f>
        <v>0</v>
      </c>
      <c r="D24" s="20"/>
    </row>
    <row r="25" spans="1:4" ht="15.75">
      <c r="A25" s="26"/>
      <c r="D25" s="20"/>
    </row>
    <row r="26" spans="1:5" s="67" customFormat="1" ht="18.75">
      <c r="A26" s="65" t="s">
        <v>62</v>
      </c>
      <c r="B26" s="65"/>
      <c r="C26" s="65"/>
      <c r="D26" s="65"/>
      <c r="E26" s="65"/>
    </row>
    <row r="27" spans="1:5" ht="15.75">
      <c r="A27" s="20" t="s">
        <v>2</v>
      </c>
      <c r="B27" s="19">
        <f>Inventory!E32</f>
        <v>5</v>
      </c>
      <c r="D27" s="20" t="s">
        <v>8</v>
      </c>
      <c r="E27" s="60">
        <f>Inventory!M32</f>
        <v>58213</v>
      </c>
    </row>
    <row r="28" spans="1:5" ht="15.75">
      <c r="A28" s="20" t="s">
        <v>3</v>
      </c>
      <c r="B28" s="60">
        <f>Inventory!H32</f>
        <v>86708</v>
      </c>
      <c r="D28" s="20"/>
      <c r="E28" s="22"/>
    </row>
    <row r="29" spans="1:5" ht="15.75">
      <c r="A29" s="20" t="s">
        <v>5</v>
      </c>
      <c r="B29" s="60">
        <f>Inventory!I32</f>
        <v>65095</v>
      </c>
      <c r="D29" s="20"/>
      <c r="E29" s="22"/>
    </row>
    <row r="30" spans="1:5" ht="15.75">
      <c r="A30" s="20" t="s">
        <v>10</v>
      </c>
      <c r="B30" s="21">
        <f>Inventory!P32</f>
        <v>0</v>
      </c>
      <c r="C30" s="22"/>
      <c r="D30" s="20" t="s">
        <v>11</v>
      </c>
      <c r="E30" s="23">
        <f>Inventory!T32</f>
        <v>0</v>
      </c>
    </row>
    <row r="31" spans="1:5" ht="15.75">
      <c r="A31" t="s">
        <v>12</v>
      </c>
      <c r="B31" s="21">
        <f>Inventory!Q32</f>
        <v>20147010</v>
      </c>
      <c r="C31" s="22"/>
      <c r="D31" s="20" t="s">
        <v>28</v>
      </c>
      <c r="E31" s="23">
        <f>Inventory!U32</f>
        <v>67600</v>
      </c>
    </row>
    <row r="32" spans="1:4" ht="15.75">
      <c r="A32"/>
      <c r="B32" s="17"/>
      <c r="D32" s="20"/>
    </row>
    <row r="33" spans="1:5" s="64" customFormat="1" ht="15.75">
      <c r="A33" s="68" t="s">
        <v>14</v>
      </c>
      <c r="B33" s="68"/>
      <c r="C33" s="68"/>
      <c r="D33" s="68"/>
      <c r="E33" s="68"/>
    </row>
    <row r="34" spans="1:5" ht="15.75">
      <c r="A34" s="20" t="s">
        <v>15</v>
      </c>
      <c r="B34" s="22">
        <f>Inventory!V32</f>
        <v>10581</v>
      </c>
      <c r="D34" s="24" t="s">
        <v>16</v>
      </c>
      <c r="E34" s="22">
        <f>SUM(Inventory!AM32:AT32)</f>
        <v>765</v>
      </c>
    </row>
    <row r="35" spans="1:5" ht="15.75">
      <c r="A35" s="24" t="s">
        <v>17</v>
      </c>
      <c r="B35" s="22">
        <f>SUM(Inventory!W32:Y32)</f>
        <v>8071</v>
      </c>
      <c r="D35" s="24" t="s">
        <v>61</v>
      </c>
      <c r="E35" s="22">
        <f>SUM(Inventory!AU32:AZ32)</f>
        <v>8386</v>
      </c>
    </row>
    <row r="36" spans="1:5" ht="15.75">
      <c r="A36" s="24" t="s">
        <v>18</v>
      </c>
      <c r="B36" s="22">
        <f>Inventory!Z32</f>
        <v>2300</v>
      </c>
      <c r="D36" s="24" t="s">
        <v>19</v>
      </c>
      <c r="E36" s="22">
        <f>Inventory!BA32</f>
        <v>0</v>
      </c>
    </row>
    <row r="37" spans="1:5" ht="15.75">
      <c r="A37" s="24" t="s">
        <v>20</v>
      </c>
      <c r="B37" s="22">
        <f>SUM(Inventory!AA32:AC32)</f>
        <v>0</v>
      </c>
      <c r="D37" s="24" t="s">
        <v>21</v>
      </c>
      <c r="E37" s="22">
        <f>Inventory!BB32</f>
        <v>34706</v>
      </c>
    </row>
    <row r="38" spans="1:5" ht="15.75">
      <c r="A38" s="24" t="s">
        <v>22</v>
      </c>
      <c r="B38" s="22">
        <f>SUM(Inventory!AD32:AL32)</f>
        <v>286</v>
      </c>
      <c r="D38" s="24" t="s">
        <v>23</v>
      </c>
      <c r="E38" s="72">
        <f>SUM(Inventory!BC32:BF32)</f>
        <v>0</v>
      </c>
    </row>
    <row r="39" spans="1:4" ht="15.75">
      <c r="A39" s="20"/>
      <c r="D39" s="20"/>
    </row>
    <row r="40" spans="1:4" ht="15.75">
      <c r="A40" s="24" t="s">
        <v>24</v>
      </c>
      <c r="B40" s="17"/>
      <c r="D40" s="20"/>
    </row>
    <row r="41" spans="1:4" ht="15.75">
      <c r="A41" s="24" t="s">
        <v>14</v>
      </c>
      <c r="B41" s="17">
        <f>SUM(B34:B38,E34:E38)</f>
        <v>65095</v>
      </c>
      <c r="D41" s="20"/>
    </row>
    <row r="42" spans="1:4" ht="15.75">
      <c r="A42" s="25" t="s">
        <v>26</v>
      </c>
      <c r="B42" s="27">
        <f>B29</f>
        <v>65095</v>
      </c>
      <c r="D42" s="20"/>
    </row>
    <row r="43" spans="1:4" ht="15.75">
      <c r="A43" s="24" t="s">
        <v>27</v>
      </c>
      <c r="B43" s="22">
        <f>SUM(B41-B42)</f>
        <v>0</v>
      </c>
      <c r="D43" s="20"/>
    </row>
    <row r="44" spans="1:4" ht="15.75">
      <c r="A44" s="20"/>
      <c r="D44" s="20"/>
    </row>
    <row r="45" spans="1:4" ht="15.75">
      <c r="A45" s="20"/>
      <c r="D45" s="20"/>
    </row>
    <row r="46" spans="1:4" ht="15.75">
      <c r="A46" s="20"/>
      <c r="D46" s="20"/>
    </row>
    <row r="47" spans="1:4" ht="15.75">
      <c r="A47" s="20"/>
      <c r="D47" s="20"/>
    </row>
  </sheetData>
  <sheetProtection/>
  <printOptions horizontalCentered="1"/>
  <pageMargins left="0.25" right="0.25" top="1" bottom="1" header="0.5" footer="0.5"/>
  <pageSetup fitToHeight="1" fitToWidth="1" horizontalDpi="2400" verticalDpi="2400" orientation="portrait" scale="94" r:id="rId1"/>
  <headerFooter alignWithMargins="0">
    <oddFooter>&amp;L&amp;10Source:  Facilities Inventory System
Maryland Higher Educaton Commission, December 1996&amp;R&amp;8W:\CAPITAL\2yr\cc'c\Capital - CC's Only\Facilities Inventory - 2yr\FY 2008 April 2007\Annual Package\FY08 April 2007Facilities Inventory Template 4-1-07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13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11.00390625" style="0" customWidth="1"/>
    <col min="2" max="2" width="11.50390625" style="0" customWidth="1"/>
    <col min="4" max="4" width="34.125" style="0" customWidth="1"/>
    <col min="8" max="9" width="12.625" style="0" customWidth="1"/>
    <col min="11" max="13" width="12.625" style="0" customWidth="1"/>
    <col min="16" max="17" width="13.625" style="31" customWidth="1"/>
    <col min="18" max="18" width="11.375" style="0" customWidth="1"/>
    <col min="20" max="21" width="13.625" style="31" customWidth="1"/>
    <col min="22" max="58" width="10.625" style="0" customWidth="1"/>
  </cols>
  <sheetData>
    <row r="1" spans="1:66" s="50" customFormat="1" ht="18">
      <c r="A1" s="112" t="s">
        <v>92</v>
      </c>
      <c r="C1" s="55"/>
      <c r="E1" s="111"/>
      <c r="N1" s="52"/>
      <c r="P1" s="53"/>
      <c r="Q1" s="53"/>
      <c r="T1" s="53"/>
      <c r="U1" s="53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M1" s="51"/>
      <c r="BN1" s="51"/>
    </row>
    <row r="2" spans="1:66" s="1" customFormat="1" ht="18">
      <c r="A2" s="113" t="s">
        <v>90</v>
      </c>
      <c r="B2" s="114"/>
      <c r="C2" s="5"/>
      <c r="N2" s="3"/>
      <c r="P2" s="28"/>
      <c r="Q2" s="28"/>
      <c r="T2" s="28"/>
      <c r="U2" s="28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M2" s="2"/>
      <c r="BN2" s="2"/>
    </row>
    <row r="3" spans="1:66" s="77" customFormat="1" ht="13.5" thickBot="1">
      <c r="A3" s="76" t="s">
        <v>63</v>
      </c>
      <c r="C3" s="78"/>
      <c r="N3" s="79"/>
      <c r="P3" s="80"/>
      <c r="Q3" s="80"/>
      <c r="T3" s="80"/>
      <c r="U3" s="80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M3" s="82"/>
      <c r="BN3" s="82"/>
    </row>
    <row r="4" spans="2:58" s="6" customFormat="1" ht="13.5" thickTop="1">
      <c r="B4" s="7"/>
      <c r="C4" s="6" t="s">
        <v>29</v>
      </c>
      <c r="D4" s="7"/>
      <c r="E4" s="7" t="s">
        <v>30</v>
      </c>
      <c r="F4" s="7" t="s">
        <v>30</v>
      </c>
      <c r="G4" s="7" t="s">
        <v>30</v>
      </c>
      <c r="J4" s="7"/>
      <c r="K4" s="7" t="s">
        <v>31</v>
      </c>
      <c r="L4" s="7" t="s">
        <v>31</v>
      </c>
      <c r="M4" s="7" t="s">
        <v>32</v>
      </c>
      <c r="N4" s="8" t="s">
        <v>33</v>
      </c>
      <c r="O4" s="7" t="s">
        <v>34</v>
      </c>
      <c r="P4" s="32" t="s">
        <v>35</v>
      </c>
      <c r="Q4" s="32" t="s">
        <v>36</v>
      </c>
      <c r="R4" s="7" t="s">
        <v>37</v>
      </c>
      <c r="S4" s="7" t="s">
        <v>38</v>
      </c>
      <c r="T4" s="29" t="s">
        <v>39</v>
      </c>
      <c r="U4" s="29" t="s">
        <v>39</v>
      </c>
      <c r="V4" s="9" t="s">
        <v>14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58" s="10" customFormat="1" ht="13.5" thickBot="1">
      <c r="A5" s="10" t="s">
        <v>93</v>
      </c>
      <c r="B5" s="11" t="s">
        <v>40</v>
      </c>
      <c r="C5" s="10" t="s">
        <v>41</v>
      </c>
      <c r="D5" s="11" t="s">
        <v>42</v>
      </c>
      <c r="E5" s="11" t="s">
        <v>43</v>
      </c>
      <c r="F5" s="11" t="s">
        <v>44</v>
      </c>
      <c r="G5" s="11" t="s">
        <v>45</v>
      </c>
      <c r="H5" s="10" t="s">
        <v>3</v>
      </c>
      <c r="I5" s="10" t="s">
        <v>46</v>
      </c>
      <c r="J5" s="11" t="s">
        <v>47</v>
      </c>
      <c r="K5" s="11" t="s">
        <v>48</v>
      </c>
      <c r="L5" s="11" t="s">
        <v>49</v>
      </c>
      <c r="M5" s="11" t="s">
        <v>49</v>
      </c>
      <c r="N5" s="12" t="s">
        <v>50</v>
      </c>
      <c r="O5" s="11" t="s">
        <v>51</v>
      </c>
      <c r="P5" s="33" t="s">
        <v>52</v>
      </c>
      <c r="Q5" s="33" t="s">
        <v>52</v>
      </c>
      <c r="R5" s="11" t="s">
        <v>53</v>
      </c>
      <c r="S5" s="11" t="s">
        <v>30</v>
      </c>
      <c r="T5" s="30" t="s">
        <v>54</v>
      </c>
      <c r="U5" s="30" t="s">
        <v>36</v>
      </c>
      <c r="V5" s="13">
        <v>100</v>
      </c>
      <c r="W5" s="13">
        <v>210</v>
      </c>
      <c r="X5" s="13">
        <v>220</v>
      </c>
      <c r="Y5" s="13">
        <v>250</v>
      </c>
      <c r="Z5" s="13">
        <v>300</v>
      </c>
      <c r="AA5" s="13">
        <v>410</v>
      </c>
      <c r="AB5" s="13">
        <v>420</v>
      </c>
      <c r="AC5" s="13">
        <v>440</v>
      </c>
      <c r="AD5" s="13">
        <v>510</v>
      </c>
      <c r="AE5" s="13">
        <v>520</v>
      </c>
      <c r="AF5" s="13">
        <v>523</v>
      </c>
      <c r="AG5" s="13">
        <v>530</v>
      </c>
      <c r="AH5" s="13">
        <v>540</v>
      </c>
      <c r="AI5" s="13">
        <v>550</v>
      </c>
      <c r="AJ5" s="13">
        <v>560</v>
      </c>
      <c r="AK5" s="13">
        <v>580</v>
      </c>
      <c r="AL5" s="13">
        <v>590</v>
      </c>
      <c r="AM5" s="13">
        <v>610</v>
      </c>
      <c r="AN5" s="13">
        <v>620</v>
      </c>
      <c r="AO5" s="13">
        <v>630</v>
      </c>
      <c r="AP5" s="13">
        <v>640</v>
      </c>
      <c r="AQ5" s="13">
        <v>650</v>
      </c>
      <c r="AR5" s="13">
        <v>660</v>
      </c>
      <c r="AS5" s="13">
        <v>670</v>
      </c>
      <c r="AT5" s="13">
        <v>680</v>
      </c>
      <c r="AU5" s="13">
        <v>710</v>
      </c>
      <c r="AV5" s="13">
        <v>720</v>
      </c>
      <c r="AW5" s="13">
        <v>730</v>
      </c>
      <c r="AX5" s="13">
        <v>740</v>
      </c>
      <c r="AY5" s="13">
        <v>750</v>
      </c>
      <c r="AZ5" s="13">
        <v>760</v>
      </c>
      <c r="BA5" s="13">
        <v>800</v>
      </c>
      <c r="BB5" s="13">
        <v>900</v>
      </c>
      <c r="BC5" s="13" t="s">
        <v>55</v>
      </c>
      <c r="BD5" s="13" t="s">
        <v>56</v>
      </c>
      <c r="BE5" s="13" t="s">
        <v>57</v>
      </c>
      <c r="BF5" s="13" t="s">
        <v>58</v>
      </c>
    </row>
    <row r="6" spans="1:58" s="47" customFormat="1" ht="12.75">
      <c r="A6" s="36" t="s">
        <v>59</v>
      </c>
      <c r="B6" s="37"/>
      <c r="C6" s="38"/>
      <c r="D6" s="37"/>
      <c r="E6" s="37"/>
      <c r="F6" s="37"/>
      <c r="G6" s="37"/>
      <c r="H6" s="38"/>
      <c r="I6" s="38"/>
      <c r="J6" s="37"/>
      <c r="K6" s="37"/>
      <c r="L6" s="37"/>
      <c r="M6" s="37"/>
      <c r="N6" s="39"/>
      <c r="O6" s="37"/>
      <c r="P6" s="40"/>
      <c r="Q6" s="40"/>
      <c r="R6" s="37"/>
      <c r="S6" s="37"/>
      <c r="T6" s="41"/>
      <c r="U6" s="41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56"/>
    </row>
    <row r="7" spans="1:58" s="48" customFormat="1" ht="15">
      <c r="A7" s="115" t="s">
        <v>93</v>
      </c>
      <c r="B7" s="86" t="str">
        <f>B9</f>
        <v>MHEC</v>
      </c>
      <c r="C7" s="63"/>
      <c r="D7" s="63"/>
      <c r="E7" s="43">
        <f>COUNT(C9:C27)+2</f>
        <v>16</v>
      </c>
      <c r="F7" s="62" t="s">
        <v>60</v>
      </c>
      <c r="G7" s="43"/>
      <c r="H7" s="43">
        <f>SUM(H9:H27)</f>
        <v>234533</v>
      </c>
      <c r="I7" s="43">
        <f>SUM(I9:I27)</f>
        <v>156498</v>
      </c>
      <c r="J7" s="84">
        <f>I7/H7</f>
        <v>0.6672749677017733</v>
      </c>
      <c r="K7" s="43">
        <f>SUM(K9:K27)</f>
        <v>35848</v>
      </c>
      <c r="L7" s="43">
        <f>SUM(L9:L27)</f>
        <v>20738</v>
      </c>
      <c r="M7" s="43">
        <f>SUM(M9:M27)</f>
        <v>148646</v>
      </c>
      <c r="N7" s="43"/>
      <c r="O7" s="43"/>
      <c r="P7" s="43">
        <f>SUM(P9:P27)*1.028</f>
        <v>97281972.532</v>
      </c>
      <c r="Q7" s="43">
        <f>SUM(Q9:Q27)</f>
        <v>23250000</v>
      </c>
      <c r="R7" s="43"/>
      <c r="S7" s="43"/>
      <c r="T7" s="43">
        <f>SUM(T9:T27)</f>
        <v>35038000</v>
      </c>
      <c r="U7" s="43">
        <f>SUM(U9:U27)</f>
        <v>250000</v>
      </c>
      <c r="V7" s="43">
        <f aca="true" t="shared" si="0" ref="V7:BF7">SUM(V9:V28)</f>
        <v>19362</v>
      </c>
      <c r="W7" s="43">
        <f t="shared" si="0"/>
        <v>14133</v>
      </c>
      <c r="X7" s="43">
        <f t="shared" si="0"/>
        <v>0</v>
      </c>
      <c r="Y7" s="43">
        <f t="shared" si="0"/>
        <v>0</v>
      </c>
      <c r="Z7" s="43">
        <f t="shared" si="0"/>
        <v>30150</v>
      </c>
      <c r="AA7" s="43">
        <f t="shared" si="0"/>
        <v>3890</v>
      </c>
      <c r="AB7" s="43">
        <f t="shared" si="0"/>
        <v>3417</v>
      </c>
      <c r="AC7" s="43">
        <f t="shared" si="0"/>
        <v>708</v>
      </c>
      <c r="AD7" s="43">
        <f t="shared" si="0"/>
        <v>0</v>
      </c>
      <c r="AE7" s="43">
        <f t="shared" si="0"/>
        <v>43716</v>
      </c>
      <c r="AF7" s="43">
        <f t="shared" si="0"/>
        <v>1190</v>
      </c>
      <c r="AG7" s="43">
        <f t="shared" si="0"/>
        <v>0</v>
      </c>
      <c r="AH7" s="43">
        <f t="shared" si="0"/>
        <v>0</v>
      </c>
      <c r="AI7" s="43">
        <f t="shared" si="0"/>
        <v>0</v>
      </c>
      <c r="AJ7" s="43">
        <f t="shared" si="0"/>
        <v>0</v>
      </c>
      <c r="AK7" s="43">
        <f t="shared" si="0"/>
        <v>0</v>
      </c>
      <c r="AL7" s="43">
        <f t="shared" si="0"/>
        <v>3046</v>
      </c>
      <c r="AM7" s="43">
        <f t="shared" si="0"/>
        <v>11943</v>
      </c>
      <c r="AN7" s="43">
        <f t="shared" si="0"/>
        <v>808</v>
      </c>
      <c r="AO7" s="43">
        <f t="shared" si="0"/>
        <v>2942</v>
      </c>
      <c r="AP7" s="43">
        <f t="shared" si="0"/>
        <v>0</v>
      </c>
      <c r="AQ7" s="43">
        <f t="shared" si="0"/>
        <v>1494</v>
      </c>
      <c r="AR7" s="43">
        <f t="shared" si="0"/>
        <v>1805</v>
      </c>
      <c r="AS7" s="43">
        <f t="shared" si="0"/>
        <v>0</v>
      </c>
      <c r="AT7" s="43">
        <f t="shared" si="0"/>
        <v>990</v>
      </c>
      <c r="AU7" s="43">
        <f t="shared" si="0"/>
        <v>1510</v>
      </c>
      <c r="AV7" s="43">
        <f t="shared" si="0"/>
        <v>6105</v>
      </c>
      <c r="AW7" s="43">
        <f t="shared" si="0"/>
        <v>3971</v>
      </c>
      <c r="AX7" s="43">
        <f t="shared" si="0"/>
        <v>1409</v>
      </c>
      <c r="AY7" s="43">
        <f t="shared" si="0"/>
        <v>655</v>
      </c>
      <c r="AZ7" s="43">
        <f t="shared" si="0"/>
        <v>73</v>
      </c>
      <c r="BA7" s="43">
        <f t="shared" si="0"/>
        <v>0</v>
      </c>
      <c r="BB7" s="43">
        <f t="shared" si="0"/>
        <v>0</v>
      </c>
      <c r="BC7" s="43">
        <f t="shared" si="0"/>
        <v>0</v>
      </c>
      <c r="BD7" s="43">
        <f t="shared" si="0"/>
        <v>3181</v>
      </c>
      <c r="BE7" s="43">
        <f t="shared" si="0"/>
        <v>0</v>
      </c>
      <c r="BF7" s="43">
        <f t="shared" si="0"/>
        <v>0</v>
      </c>
    </row>
    <row r="8" spans="1:58" s="49" customFormat="1" ht="15.75" thickBot="1">
      <c r="A8" s="116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  <c r="Q8" s="46"/>
      <c r="R8" s="45"/>
      <c r="S8" s="45"/>
      <c r="T8" s="46"/>
      <c r="U8" s="46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57"/>
    </row>
    <row r="9" spans="1:65" s="58" customFormat="1" ht="12.75">
      <c r="A9" s="87"/>
      <c r="B9" s="87" t="s">
        <v>91</v>
      </c>
      <c r="C9" s="58">
        <v>200</v>
      </c>
      <c r="D9" s="58" t="s">
        <v>87</v>
      </c>
      <c r="E9" s="58">
        <v>1</v>
      </c>
      <c r="F9" s="58">
        <v>2</v>
      </c>
      <c r="G9" s="58">
        <v>1</v>
      </c>
      <c r="H9" s="59">
        <v>21526</v>
      </c>
      <c r="I9" s="59">
        <f aca="true" t="shared" si="1" ref="I9:I24">SUM(V9:BF9)</f>
        <v>13547</v>
      </c>
      <c r="J9" s="85">
        <f aca="true" t="shared" si="2" ref="J9:J24">SUM(I9/H9)</f>
        <v>0.6293319706401561</v>
      </c>
      <c r="M9" s="59">
        <v>13547</v>
      </c>
      <c r="N9" s="58">
        <v>1979</v>
      </c>
      <c r="O9" s="58">
        <v>2018</v>
      </c>
      <c r="P9" s="34">
        <v>7876000</v>
      </c>
      <c r="Q9" s="58">
        <v>0</v>
      </c>
      <c r="R9" s="90">
        <v>43190</v>
      </c>
      <c r="S9" s="58">
        <v>4</v>
      </c>
      <c r="T9" s="59"/>
      <c r="V9" s="34">
        <v>3829</v>
      </c>
      <c r="W9" s="34">
        <v>5725</v>
      </c>
      <c r="X9" s="34">
        <v>0</v>
      </c>
      <c r="Y9" s="34"/>
      <c r="Z9" s="34">
        <v>2352</v>
      </c>
      <c r="AA9" s="34">
        <v>837</v>
      </c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>
        <v>584</v>
      </c>
      <c r="AR9" s="34">
        <v>147</v>
      </c>
      <c r="AS9" s="34"/>
      <c r="AT9" s="34">
        <v>0</v>
      </c>
      <c r="AU9" s="34">
        <v>0</v>
      </c>
      <c r="AV9" s="34"/>
      <c r="AW9" s="34">
        <v>0</v>
      </c>
      <c r="AX9" s="34"/>
      <c r="AY9" s="34"/>
      <c r="AZ9" s="34">
        <v>73</v>
      </c>
      <c r="BA9" s="34"/>
      <c r="BB9" s="34"/>
      <c r="BC9" s="34"/>
      <c r="BD9" s="34"/>
      <c r="BE9" s="34"/>
      <c r="BF9" s="34"/>
      <c r="BG9" s="48"/>
      <c r="BH9" s="48"/>
      <c r="BI9" s="48"/>
      <c r="BJ9" s="48"/>
      <c r="BK9" s="48"/>
      <c r="BL9" s="48"/>
      <c r="BM9" s="70"/>
    </row>
    <row r="10" spans="1:65" s="58" customFormat="1" ht="12.75">
      <c r="A10" s="87"/>
      <c r="B10" s="87" t="s">
        <v>91</v>
      </c>
      <c r="C10" s="91">
        <v>300</v>
      </c>
      <c r="D10" s="91" t="s">
        <v>64</v>
      </c>
      <c r="E10" s="91">
        <v>1</v>
      </c>
      <c r="F10" s="91">
        <v>2</v>
      </c>
      <c r="G10" s="91">
        <v>1</v>
      </c>
      <c r="H10" s="92">
        <v>15000</v>
      </c>
      <c r="I10" s="59">
        <f t="shared" si="1"/>
        <v>9898</v>
      </c>
      <c r="J10" s="85">
        <f t="shared" si="2"/>
        <v>0.6598666666666667</v>
      </c>
      <c r="M10" s="59">
        <v>9745</v>
      </c>
      <c r="N10" s="58">
        <v>1976</v>
      </c>
      <c r="O10" s="58">
        <v>1996</v>
      </c>
      <c r="P10" s="34">
        <f>6000000*1.025</f>
        <v>6149999.999999999</v>
      </c>
      <c r="Q10" s="58">
        <v>0</v>
      </c>
      <c r="R10" s="93">
        <v>41364</v>
      </c>
      <c r="S10" s="58">
        <v>3</v>
      </c>
      <c r="T10" s="59">
        <f>2250000*1.025</f>
        <v>2306250</v>
      </c>
      <c r="V10" s="34">
        <v>4749</v>
      </c>
      <c r="W10" s="34">
        <v>0</v>
      </c>
      <c r="X10" s="34">
        <v>0</v>
      </c>
      <c r="Y10" s="34">
        <v>0</v>
      </c>
      <c r="Z10" s="34">
        <v>2953</v>
      </c>
      <c r="AA10" s="34">
        <v>200</v>
      </c>
      <c r="AB10" s="34"/>
      <c r="AC10" s="34"/>
      <c r="AD10" s="34"/>
      <c r="AE10" s="34"/>
      <c r="AF10" s="34"/>
      <c r="AG10" s="34">
        <v>0</v>
      </c>
      <c r="AH10" s="34"/>
      <c r="AI10" s="34"/>
      <c r="AJ10" s="34"/>
      <c r="AK10" s="34"/>
      <c r="AL10" s="34">
        <v>176</v>
      </c>
      <c r="AM10" s="34"/>
      <c r="AN10" s="34"/>
      <c r="AO10" s="34"/>
      <c r="AP10" s="34"/>
      <c r="AQ10" s="34"/>
      <c r="AR10" s="34"/>
      <c r="AS10" s="34"/>
      <c r="AT10" s="48">
        <v>0</v>
      </c>
      <c r="AU10" s="34">
        <v>1136</v>
      </c>
      <c r="AV10" s="34"/>
      <c r="AW10" s="34">
        <v>684</v>
      </c>
      <c r="AX10" s="34"/>
      <c r="AY10" s="34"/>
      <c r="AZ10" s="34"/>
      <c r="BA10" s="34"/>
      <c r="BB10" s="34"/>
      <c r="BC10" s="34"/>
      <c r="BD10" s="34"/>
      <c r="BE10" s="34"/>
      <c r="BF10" s="34"/>
      <c r="BG10" s="48"/>
      <c r="BH10" s="48"/>
      <c r="BI10" s="48"/>
      <c r="BJ10" s="48"/>
      <c r="BK10" s="48"/>
      <c r="BL10" s="48"/>
      <c r="BM10" s="70"/>
    </row>
    <row r="11" spans="2:65" s="58" customFormat="1" ht="12.75">
      <c r="B11" s="87" t="s">
        <v>91</v>
      </c>
      <c r="C11" s="91">
        <v>400</v>
      </c>
      <c r="D11" s="91" t="s">
        <v>65</v>
      </c>
      <c r="E11" s="91">
        <v>4</v>
      </c>
      <c r="F11" s="91">
        <v>2</v>
      </c>
      <c r="G11" s="91">
        <v>4</v>
      </c>
      <c r="H11" s="92">
        <v>12105</v>
      </c>
      <c r="I11" s="59">
        <f t="shared" si="1"/>
        <v>9327</v>
      </c>
      <c r="J11" s="85">
        <f t="shared" si="2"/>
        <v>0.7705080545229244</v>
      </c>
      <c r="K11" s="59">
        <v>895</v>
      </c>
      <c r="L11" s="59">
        <v>895</v>
      </c>
      <c r="M11" s="59">
        <v>5125</v>
      </c>
      <c r="N11" s="58">
        <v>1982</v>
      </c>
      <c r="O11" s="89" t="s">
        <v>66</v>
      </c>
      <c r="P11" s="34">
        <f>4013280*1.025</f>
        <v>4113611.9999999995</v>
      </c>
      <c r="Q11" s="59">
        <v>250000</v>
      </c>
      <c r="R11" s="93">
        <v>43190</v>
      </c>
      <c r="S11" s="58">
        <v>4</v>
      </c>
      <c r="T11" s="59">
        <v>4058000</v>
      </c>
      <c r="U11" s="59">
        <v>250000</v>
      </c>
      <c r="V11" s="94" t="s">
        <v>66</v>
      </c>
      <c r="W11" s="89" t="s">
        <v>66</v>
      </c>
      <c r="X11" s="94" t="s">
        <v>66</v>
      </c>
      <c r="Y11" s="94"/>
      <c r="Z11" s="34">
        <v>3223</v>
      </c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>
        <v>2942</v>
      </c>
      <c r="AP11" s="34"/>
      <c r="AQ11" s="34">
        <v>0</v>
      </c>
      <c r="AR11" s="34">
        <v>895</v>
      </c>
      <c r="AS11" s="34"/>
      <c r="AT11" s="34"/>
      <c r="AU11" s="34"/>
      <c r="AV11" s="34"/>
      <c r="AW11" s="34">
        <v>2267</v>
      </c>
      <c r="AX11" s="34"/>
      <c r="AY11" s="34"/>
      <c r="AZ11" s="34"/>
      <c r="BA11" s="34"/>
      <c r="BB11" s="34"/>
      <c r="BC11" s="34"/>
      <c r="BD11" s="34"/>
      <c r="BE11" s="34"/>
      <c r="BF11" s="34"/>
      <c r="BG11" s="48"/>
      <c r="BH11" s="48"/>
      <c r="BI11" s="48"/>
      <c r="BJ11" s="48"/>
      <c r="BK11" s="48"/>
      <c r="BL11" s="48"/>
      <c r="BM11" s="70"/>
    </row>
    <row r="12" spans="2:65" s="58" customFormat="1" ht="12.75">
      <c r="B12" s="87" t="s">
        <v>91</v>
      </c>
      <c r="C12" s="91">
        <v>500</v>
      </c>
      <c r="D12" s="91" t="s">
        <v>67</v>
      </c>
      <c r="E12" s="91">
        <v>5</v>
      </c>
      <c r="F12" s="91">
        <v>2</v>
      </c>
      <c r="G12" s="91">
        <v>1</v>
      </c>
      <c r="H12" s="92">
        <v>18128</v>
      </c>
      <c r="I12" s="59">
        <f t="shared" si="1"/>
        <v>11822</v>
      </c>
      <c r="J12" s="85">
        <f t="shared" si="2"/>
        <v>0.6521403353927626</v>
      </c>
      <c r="M12" s="59">
        <v>11589</v>
      </c>
      <c r="N12" s="58">
        <v>2007</v>
      </c>
      <c r="O12" s="95" t="s">
        <v>66</v>
      </c>
      <c r="P12" s="34">
        <f>7251200*1.025</f>
        <v>7432479.999999999</v>
      </c>
      <c r="Q12" s="58">
        <v>0</v>
      </c>
      <c r="R12" s="93">
        <v>41364</v>
      </c>
      <c r="S12" s="58">
        <v>1</v>
      </c>
      <c r="T12" s="58">
        <v>0</v>
      </c>
      <c r="U12" s="59"/>
      <c r="V12" s="94" t="s">
        <v>66</v>
      </c>
      <c r="W12" s="94"/>
      <c r="X12" s="94"/>
      <c r="Y12" s="94"/>
      <c r="Z12" s="34">
        <v>4879</v>
      </c>
      <c r="AA12" s="94">
        <v>2651</v>
      </c>
      <c r="AB12" s="94">
        <v>3417</v>
      </c>
      <c r="AC12" s="94">
        <v>708</v>
      </c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>
        <v>0</v>
      </c>
      <c r="AR12" s="34"/>
      <c r="AS12" s="34"/>
      <c r="AT12" s="34"/>
      <c r="AU12" s="34">
        <v>96</v>
      </c>
      <c r="AV12" s="34"/>
      <c r="AW12" s="34">
        <v>0</v>
      </c>
      <c r="AX12" s="34"/>
      <c r="AY12" s="34">
        <v>71</v>
      </c>
      <c r="AZ12" s="34"/>
      <c r="BA12" s="34"/>
      <c r="BB12" s="34"/>
      <c r="BC12" s="34"/>
      <c r="BD12" s="34"/>
      <c r="BE12" s="34"/>
      <c r="BF12" s="34"/>
      <c r="BG12" s="48"/>
      <c r="BH12" s="48"/>
      <c r="BI12" s="48"/>
      <c r="BJ12" s="48"/>
      <c r="BK12" s="48"/>
      <c r="BL12" s="48"/>
      <c r="BM12" s="70"/>
    </row>
    <row r="13" spans="2:65" s="58" customFormat="1" ht="12.75">
      <c r="B13" s="87" t="s">
        <v>91</v>
      </c>
      <c r="C13" s="91">
        <v>600</v>
      </c>
      <c r="D13" s="91" t="s">
        <v>68</v>
      </c>
      <c r="E13" s="91">
        <v>1</v>
      </c>
      <c r="F13" s="91">
        <v>2</v>
      </c>
      <c r="G13" s="91">
        <v>4</v>
      </c>
      <c r="H13" s="92">
        <v>21553</v>
      </c>
      <c r="I13" s="59">
        <f t="shared" si="1"/>
        <v>14172</v>
      </c>
      <c r="J13" s="85">
        <f t="shared" si="2"/>
        <v>0.6575418735210875</v>
      </c>
      <c r="M13" s="59">
        <v>13761</v>
      </c>
      <c r="N13" s="58">
        <v>1971</v>
      </c>
      <c r="O13" s="89">
        <v>2009</v>
      </c>
      <c r="P13" s="34">
        <f>5603780*1.025</f>
        <v>5743874.499999999</v>
      </c>
      <c r="Q13" s="58">
        <v>0</v>
      </c>
      <c r="R13" s="93">
        <v>41364</v>
      </c>
      <c r="S13" s="58">
        <v>4</v>
      </c>
      <c r="T13" s="59">
        <v>6790000</v>
      </c>
      <c r="U13" s="59"/>
      <c r="V13" s="94">
        <v>2618</v>
      </c>
      <c r="W13" s="94">
        <v>756</v>
      </c>
      <c r="X13" s="94">
        <v>0</v>
      </c>
      <c r="Y13" s="94"/>
      <c r="Z13" s="34">
        <v>6260</v>
      </c>
      <c r="AA13" s="94"/>
      <c r="AB13" s="94"/>
      <c r="AC13" s="94"/>
      <c r="AD13" s="34"/>
      <c r="AE13" s="34"/>
      <c r="AF13" s="34"/>
      <c r="AG13" s="34"/>
      <c r="AH13" s="34"/>
      <c r="AI13" s="34"/>
      <c r="AJ13" s="34"/>
      <c r="AK13" s="34"/>
      <c r="AL13" s="34">
        <v>421</v>
      </c>
      <c r="AM13" s="34"/>
      <c r="AN13" s="34"/>
      <c r="AO13" s="34"/>
      <c r="AP13" s="34"/>
      <c r="AQ13" s="34">
        <v>235</v>
      </c>
      <c r="AR13" s="34"/>
      <c r="AS13" s="34"/>
      <c r="AT13" s="34"/>
      <c r="AU13" s="34">
        <v>117</v>
      </c>
      <c r="AV13" s="34"/>
      <c r="AW13" s="34"/>
      <c r="AX13" s="34"/>
      <c r="AY13" s="34">
        <v>584</v>
      </c>
      <c r="AZ13" s="34"/>
      <c r="BA13" s="34"/>
      <c r="BB13" s="34"/>
      <c r="BC13" s="34"/>
      <c r="BD13" s="34">
        <v>3181</v>
      </c>
      <c r="BE13" s="34"/>
      <c r="BF13" s="34"/>
      <c r="BG13" s="48"/>
      <c r="BH13" s="48"/>
      <c r="BI13" s="48"/>
      <c r="BJ13" s="48"/>
      <c r="BK13" s="48"/>
      <c r="BL13" s="48"/>
      <c r="BM13" s="70"/>
    </row>
    <row r="14" spans="2:65" s="58" customFormat="1" ht="12.75">
      <c r="B14" s="87" t="s">
        <v>91</v>
      </c>
      <c r="C14" s="91">
        <v>700</v>
      </c>
      <c r="D14" s="91" t="s">
        <v>69</v>
      </c>
      <c r="E14" s="91">
        <v>3</v>
      </c>
      <c r="F14" s="91">
        <v>2</v>
      </c>
      <c r="G14" s="91">
        <v>4</v>
      </c>
      <c r="H14" s="92">
        <v>14110</v>
      </c>
      <c r="I14" s="59">
        <f t="shared" si="1"/>
        <v>8977</v>
      </c>
      <c r="J14" s="85">
        <f t="shared" si="2"/>
        <v>0.6362154500354359</v>
      </c>
      <c r="M14" s="59">
        <v>7515</v>
      </c>
      <c r="N14" s="58">
        <v>1971</v>
      </c>
      <c r="O14" s="89" t="s">
        <v>66</v>
      </c>
      <c r="P14" s="34">
        <f>5644000*1.025</f>
        <v>5785099.999999999</v>
      </c>
      <c r="Q14" s="58">
        <v>0</v>
      </c>
      <c r="R14" s="93">
        <v>41364</v>
      </c>
      <c r="S14" s="58">
        <v>4</v>
      </c>
      <c r="T14" s="59">
        <v>4445000</v>
      </c>
      <c r="U14" s="59"/>
      <c r="V14" s="96">
        <v>400</v>
      </c>
      <c r="W14" s="94">
        <v>1163</v>
      </c>
      <c r="X14" s="94"/>
      <c r="Y14" s="94"/>
      <c r="Z14" s="34">
        <v>2064</v>
      </c>
      <c r="AA14" s="94"/>
      <c r="AB14" s="94"/>
      <c r="AC14" s="94"/>
      <c r="AD14" s="34"/>
      <c r="AE14" s="34"/>
      <c r="AF14" s="34"/>
      <c r="AG14" s="34"/>
      <c r="AH14" s="34"/>
      <c r="AI14" s="34"/>
      <c r="AJ14" s="34"/>
      <c r="AK14" s="34"/>
      <c r="AL14" s="34"/>
      <c r="AM14" s="34">
        <v>4092</v>
      </c>
      <c r="AN14" s="34">
        <v>808</v>
      </c>
      <c r="AO14" s="34"/>
      <c r="AP14" s="34"/>
      <c r="AQ14" s="34">
        <v>450</v>
      </c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48"/>
      <c r="BH14" s="48"/>
      <c r="BI14" s="48"/>
      <c r="BJ14" s="48"/>
      <c r="BK14" s="48"/>
      <c r="BL14" s="48"/>
      <c r="BM14" s="70"/>
    </row>
    <row r="15" spans="2:65" s="58" customFormat="1" ht="12.75">
      <c r="B15" s="87" t="s">
        <v>91</v>
      </c>
      <c r="C15" s="91">
        <v>800</v>
      </c>
      <c r="D15" s="91" t="s">
        <v>70</v>
      </c>
      <c r="E15" s="91">
        <v>7</v>
      </c>
      <c r="F15" s="91">
        <v>2</v>
      </c>
      <c r="G15" s="91">
        <v>3</v>
      </c>
      <c r="H15" s="92">
        <v>10960</v>
      </c>
      <c r="I15" s="59">
        <f t="shared" si="1"/>
        <v>8374</v>
      </c>
      <c r="J15" s="85">
        <f t="shared" si="2"/>
        <v>0.7640510948905109</v>
      </c>
      <c r="M15" s="59">
        <v>8374</v>
      </c>
      <c r="N15" s="58">
        <v>1971</v>
      </c>
      <c r="O15" s="58">
        <v>2000</v>
      </c>
      <c r="P15" s="34">
        <f>3945600*1.025</f>
        <v>4044239.9999999995</v>
      </c>
      <c r="Q15" s="58">
        <v>0</v>
      </c>
      <c r="R15" s="93">
        <v>42460</v>
      </c>
      <c r="S15" s="58">
        <v>4</v>
      </c>
      <c r="T15" s="59">
        <v>15470000</v>
      </c>
      <c r="U15" s="59"/>
      <c r="V15" s="97" t="s">
        <v>66</v>
      </c>
      <c r="W15" s="94" t="s">
        <v>66</v>
      </c>
      <c r="X15" s="94"/>
      <c r="Y15" s="94"/>
      <c r="Z15" s="34">
        <v>228</v>
      </c>
      <c r="AA15" s="94"/>
      <c r="AB15" s="94"/>
      <c r="AC15" s="94"/>
      <c r="AD15" s="34"/>
      <c r="AE15" s="34"/>
      <c r="AF15" s="34"/>
      <c r="AG15" s="34"/>
      <c r="AH15" s="34"/>
      <c r="AI15" s="34"/>
      <c r="AJ15" s="34"/>
      <c r="AK15" s="34"/>
      <c r="AL15" s="34"/>
      <c r="AM15" s="34">
        <v>7851</v>
      </c>
      <c r="AN15" s="34"/>
      <c r="AO15" s="34"/>
      <c r="AP15" s="34"/>
      <c r="AQ15" s="34"/>
      <c r="AR15" s="34"/>
      <c r="AS15" s="34"/>
      <c r="AT15" s="34"/>
      <c r="AU15" s="34"/>
      <c r="AV15" s="34"/>
      <c r="AW15" s="34">
        <v>295</v>
      </c>
      <c r="AX15" s="34"/>
      <c r="AY15" s="34"/>
      <c r="AZ15" s="34"/>
      <c r="BA15" s="34"/>
      <c r="BB15" s="34"/>
      <c r="BC15" s="34"/>
      <c r="BD15" s="34"/>
      <c r="BE15" s="34"/>
      <c r="BF15" s="34"/>
      <c r="BG15" s="48"/>
      <c r="BH15" s="48"/>
      <c r="BI15" s="48"/>
      <c r="BJ15" s="48"/>
      <c r="BK15" s="48"/>
      <c r="BL15" s="48"/>
      <c r="BM15" s="70"/>
    </row>
    <row r="16" spans="2:65" s="58" customFormat="1" ht="12.75">
      <c r="B16" s="87" t="s">
        <v>91</v>
      </c>
      <c r="C16" s="91">
        <v>1000</v>
      </c>
      <c r="D16" s="91" t="s">
        <v>71</v>
      </c>
      <c r="E16" s="91">
        <v>3</v>
      </c>
      <c r="F16" s="91">
        <v>2</v>
      </c>
      <c r="G16" s="91">
        <v>1</v>
      </c>
      <c r="H16" s="92">
        <v>8160</v>
      </c>
      <c r="I16" s="59">
        <f t="shared" si="1"/>
        <v>5962</v>
      </c>
      <c r="J16" s="85">
        <f t="shared" si="2"/>
        <v>0.7306372549019607</v>
      </c>
      <c r="K16" s="58">
        <v>453</v>
      </c>
      <c r="L16" s="58">
        <v>453</v>
      </c>
      <c r="M16" s="59">
        <v>5502</v>
      </c>
      <c r="N16" s="58">
        <v>1999</v>
      </c>
      <c r="O16" s="98" t="s">
        <v>66</v>
      </c>
      <c r="P16" s="34">
        <f>1754400*1.025</f>
        <v>1798259.9999999998</v>
      </c>
      <c r="Q16" s="58">
        <v>0</v>
      </c>
      <c r="R16" s="93">
        <v>41364</v>
      </c>
      <c r="S16" s="58">
        <v>1</v>
      </c>
      <c r="T16" s="59">
        <v>1200000</v>
      </c>
      <c r="U16" s="59"/>
      <c r="V16" s="97">
        <v>763</v>
      </c>
      <c r="W16" s="94">
        <v>3194</v>
      </c>
      <c r="X16" s="94">
        <v>0</v>
      </c>
      <c r="Y16" s="94"/>
      <c r="Z16" s="34">
        <v>1290</v>
      </c>
      <c r="AA16" s="94">
        <v>202</v>
      </c>
      <c r="AB16" s="94"/>
      <c r="AC16" s="9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>
        <v>0</v>
      </c>
      <c r="AR16" s="34">
        <v>453</v>
      </c>
      <c r="AS16" s="34"/>
      <c r="AT16" s="34">
        <v>0</v>
      </c>
      <c r="AU16" s="34">
        <v>60</v>
      </c>
      <c r="AV16" s="34"/>
      <c r="AW16" s="34">
        <v>0</v>
      </c>
      <c r="AX16" s="34"/>
      <c r="AY16" s="34"/>
      <c r="AZ16" s="34"/>
      <c r="BA16" s="34"/>
      <c r="BB16" s="34"/>
      <c r="BC16" s="34"/>
      <c r="BD16" s="34"/>
      <c r="BE16" s="34"/>
      <c r="BF16" s="34"/>
      <c r="BG16" s="48"/>
      <c r="BH16" s="48"/>
      <c r="BI16" s="48"/>
      <c r="BJ16" s="48"/>
      <c r="BK16" s="48"/>
      <c r="BL16" s="48"/>
      <c r="BM16" s="70"/>
    </row>
    <row r="17" spans="2:65" s="58" customFormat="1" ht="12.75">
      <c r="B17" s="87" t="s">
        <v>91</v>
      </c>
      <c r="C17" s="91">
        <v>1600</v>
      </c>
      <c r="D17" s="91" t="s">
        <v>72</v>
      </c>
      <c r="E17" s="91">
        <v>2</v>
      </c>
      <c r="F17" s="91">
        <v>2</v>
      </c>
      <c r="G17" s="91">
        <v>1</v>
      </c>
      <c r="H17" s="92">
        <f>32*80</f>
        <v>2560</v>
      </c>
      <c r="I17" s="59">
        <f t="shared" si="1"/>
        <v>2560</v>
      </c>
      <c r="J17" s="85">
        <f t="shared" si="2"/>
        <v>1</v>
      </c>
      <c r="M17" s="59">
        <v>2560</v>
      </c>
      <c r="N17" s="58">
        <v>2006</v>
      </c>
      <c r="O17" s="98" t="s">
        <v>66</v>
      </c>
      <c r="P17" s="34">
        <f>128000*1.025</f>
        <v>131200</v>
      </c>
      <c r="Q17" s="58">
        <v>0</v>
      </c>
      <c r="R17" s="93">
        <v>41364</v>
      </c>
      <c r="S17" s="58">
        <v>1</v>
      </c>
      <c r="T17" s="59">
        <v>0</v>
      </c>
      <c r="U17" s="59"/>
      <c r="V17" s="97" t="s">
        <v>66</v>
      </c>
      <c r="W17" s="94" t="s">
        <v>66</v>
      </c>
      <c r="X17" s="94"/>
      <c r="Y17" s="94"/>
      <c r="Z17" s="34"/>
      <c r="AA17" s="94"/>
      <c r="AB17" s="94"/>
      <c r="AC17" s="94"/>
      <c r="AD17" s="34"/>
      <c r="AE17" s="34">
        <v>2560</v>
      </c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48"/>
      <c r="BH17" s="48"/>
      <c r="BI17" s="48"/>
      <c r="BJ17" s="48"/>
      <c r="BK17" s="48"/>
      <c r="BL17" s="48"/>
      <c r="BM17" s="70"/>
    </row>
    <row r="18" spans="2:65" s="58" customFormat="1" ht="12.75">
      <c r="B18" s="87" t="s">
        <v>91</v>
      </c>
      <c r="C18" s="91">
        <v>1500</v>
      </c>
      <c r="D18" s="91" t="s">
        <v>73</v>
      </c>
      <c r="E18" s="91">
        <v>7</v>
      </c>
      <c r="F18" s="91">
        <v>2</v>
      </c>
      <c r="G18" s="91">
        <v>1</v>
      </c>
      <c r="H18" s="92">
        <v>2744</v>
      </c>
      <c r="I18" s="59">
        <f t="shared" si="1"/>
        <v>2567</v>
      </c>
      <c r="J18" s="85">
        <f t="shared" si="2"/>
        <v>0.9354956268221575</v>
      </c>
      <c r="M18" s="59">
        <v>2649</v>
      </c>
      <c r="N18" s="58">
        <v>1999</v>
      </c>
      <c r="O18" s="98" t="s">
        <v>66</v>
      </c>
      <c r="P18" s="34">
        <f>144100*1.025</f>
        <v>147702.5</v>
      </c>
      <c r="Q18" s="58">
        <v>0</v>
      </c>
      <c r="R18" s="93">
        <v>41364</v>
      </c>
      <c r="S18" s="58">
        <v>1</v>
      </c>
      <c r="T18" s="58">
        <v>0</v>
      </c>
      <c r="U18" s="59"/>
      <c r="V18" s="97"/>
      <c r="W18" s="94">
        <f>65+1526</f>
        <v>1591</v>
      </c>
      <c r="X18" s="94"/>
      <c r="Y18" s="94"/>
      <c r="Z18" s="34">
        <v>80</v>
      </c>
      <c r="AA18" s="94"/>
      <c r="AB18" s="94"/>
      <c r="AC18" s="94"/>
      <c r="AD18" s="34"/>
      <c r="AE18" s="34">
        <v>896</v>
      </c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48"/>
      <c r="BH18" s="48"/>
      <c r="BI18" s="48"/>
      <c r="BJ18" s="48"/>
      <c r="BK18" s="48"/>
      <c r="BL18" s="48"/>
      <c r="BM18" s="70"/>
    </row>
    <row r="19" spans="2:65" s="58" customFormat="1" ht="12.75">
      <c r="B19" s="87" t="s">
        <v>91</v>
      </c>
      <c r="C19" s="104" t="s">
        <v>85</v>
      </c>
      <c r="D19" s="91" t="s">
        <v>74</v>
      </c>
      <c r="E19" s="91">
        <v>7</v>
      </c>
      <c r="F19" s="91">
        <v>2</v>
      </c>
      <c r="G19" s="91">
        <v>1</v>
      </c>
      <c r="H19" s="92">
        <v>3000</v>
      </c>
      <c r="I19" s="59">
        <f t="shared" si="1"/>
        <v>2469</v>
      </c>
      <c r="J19" s="85">
        <f t="shared" si="2"/>
        <v>0.823</v>
      </c>
      <c r="M19" s="59">
        <v>1975</v>
      </c>
      <c r="N19" s="58">
        <v>1972</v>
      </c>
      <c r="O19" s="99" t="s">
        <v>66</v>
      </c>
      <c r="P19" s="34">
        <f>1080000*1.025</f>
        <v>1107000</v>
      </c>
      <c r="Q19" s="58">
        <v>0</v>
      </c>
      <c r="R19" s="93">
        <v>41364</v>
      </c>
      <c r="S19" s="58">
        <v>3</v>
      </c>
      <c r="T19" s="59">
        <f>750000*1.025</f>
        <v>768749.9999999999</v>
      </c>
      <c r="U19" s="59"/>
      <c r="V19" s="97" t="s">
        <v>66</v>
      </c>
      <c r="W19" s="94" t="s">
        <v>66</v>
      </c>
      <c r="X19" s="94"/>
      <c r="Y19" s="94"/>
      <c r="Z19" s="34">
        <v>114</v>
      </c>
      <c r="AA19" s="94" t="s">
        <v>66</v>
      </c>
      <c r="AB19" s="94" t="s">
        <v>66</v>
      </c>
      <c r="AC19" s="94">
        <f>-AC15</f>
        <v>0</v>
      </c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>
        <v>2355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48"/>
      <c r="BH19" s="48"/>
      <c r="BI19" s="48"/>
      <c r="BJ19" s="48"/>
      <c r="BK19" s="48"/>
      <c r="BL19" s="48"/>
      <c r="BM19" s="70"/>
    </row>
    <row r="20" spans="2:65" s="58" customFormat="1" ht="12.75">
      <c r="B20" s="87" t="s">
        <v>91</v>
      </c>
      <c r="C20" s="104" t="s">
        <v>86</v>
      </c>
      <c r="D20" s="91" t="s">
        <v>75</v>
      </c>
      <c r="E20" s="91">
        <v>7</v>
      </c>
      <c r="F20" s="91">
        <v>2</v>
      </c>
      <c r="G20" s="91">
        <v>1</v>
      </c>
      <c r="H20" s="92">
        <v>6250</v>
      </c>
      <c r="I20" s="59">
        <f t="shared" si="1"/>
        <v>5100</v>
      </c>
      <c r="J20" s="85">
        <f t="shared" si="2"/>
        <v>0.816</v>
      </c>
      <c r="M20" s="59">
        <v>4080</v>
      </c>
      <c r="N20" s="58">
        <v>2007</v>
      </c>
      <c r="O20" s="99" t="s">
        <v>66</v>
      </c>
      <c r="P20" s="34">
        <f>1625000*1.025</f>
        <v>1665624.9999999998</v>
      </c>
      <c r="Q20" s="58">
        <v>0</v>
      </c>
      <c r="R20" s="93">
        <v>41364</v>
      </c>
      <c r="S20" s="58">
        <v>1</v>
      </c>
      <c r="T20" s="58">
        <v>0</v>
      </c>
      <c r="U20" s="59"/>
      <c r="V20" s="97" t="s">
        <v>66</v>
      </c>
      <c r="W20" s="94" t="s">
        <v>66</v>
      </c>
      <c r="X20" s="94"/>
      <c r="Y20" s="94"/>
      <c r="Z20" s="34">
        <v>400</v>
      </c>
      <c r="AA20" s="34"/>
      <c r="AB20" s="94"/>
      <c r="AC20" s="9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>
        <v>225</v>
      </c>
      <c r="AR20" s="34"/>
      <c r="AS20" s="34"/>
      <c r="AT20" s="34"/>
      <c r="AU20" s="34"/>
      <c r="AV20" s="34">
        <v>3750</v>
      </c>
      <c r="AW20" s="34">
        <v>725</v>
      </c>
      <c r="AX20" s="94" t="s">
        <v>66</v>
      </c>
      <c r="AY20" s="94" t="s">
        <v>66</v>
      </c>
      <c r="AZ20" s="94" t="s">
        <v>66</v>
      </c>
      <c r="BA20" s="94" t="s">
        <v>66</v>
      </c>
      <c r="BB20" s="94" t="s">
        <v>66</v>
      </c>
      <c r="BC20" s="94" t="s">
        <v>66</v>
      </c>
      <c r="BD20" s="94" t="s">
        <v>66</v>
      </c>
      <c r="BE20" s="94" t="s">
        <v>66</v>
      </c>
      <c r="BF20" s="94" t="s">
        <v>66</v>
      </c>
      <c r="BG20" s="48"/>
      <c r="BH20" s="48"/>
      <c r="BI20" s="48"/>
      <c r="BJ20" s="48"/>
      <c r="BK20" s="48"/>
      <c r="BL20" s="48"/>
      <c r="BM20" s="70"/>
    </row>
    <row r="21" spans="2:65" s="58" customFormat="1" ht="12.75">
      <c r="B21" s="87" t="s">
        <v>91</v>
      </c>
      <c r="C21" s="91">
        <v>1300</v>
      </c>
      <c r="D21" s="91" t="s">
        <v>76</v>
      </c>
      <c r="E21" s="91">
        <v>7</v>
      </c>
      <c r="F21" s="91">
        <v>2</v>
      </c>
      <c r="G21" s="91">
        <v>1</v>
      </c>
      <c r="H21" s="92">
        <v>1464</v>
      </c>
      <c r="I21" s="59">
        <f t="shared" si="1"/>
        <v>1409</v>
      </c>
      <c r="J21" s="85">
        <f t="shared" si="2"/>
        <v>0.962431693989071</v>
      </c>
      <c r="M21" s="59">
        <v>1409</v>
      </c>
      <c r="N21" s="58">
        <v>1999</v>
      </c>
      <c r="O21" s="99" t="s">
        <v>66</v>
      </c>
      <c r="P21" s="100">
        <f>87840*1.025</f>
        <v>90035.99999999999</v>
      </c>
      <c r="Q21" s="58">
        <v>0</v>
      </c>
      <c r="R21" s="93">
        <v>41364</v>
      </c>
      <c r="S21" s="58">
        <v>1</v>
      </c>
      <c r="T21" s="58">
        <v>0</v>
      </c>
      <c r="U21" s="101"/>
      <c r="V21" s="102" t="s">
        <v>66</v>
      </c>
      <c r="W21" s="103">
        <v>0</v>
      </c>
      <c r="X21" s="89"/>
      <c r="Y21" s="89"/>
      <c r="AV21" s="58">
        <v>0</v>
      </c>
      <c r="AX21" s="34">
        <v>1409</v>
      </c>
      <c r="BG21" s="70"/>
      <c r="BH21" s="70"/>
      <c r="BI21" s="70"/>
      <c r="BJ21" s="70"/>
      <c r="BK21" s="70"/>
      <c r="BL21" s="70"/>
      <c r="BM21" s="70"/>
    </row>
    <row r="22" spans="2:32" s="58" customFormat="1" ht="12.75">
      <c r="B22" s="87" t="s">
        <v>91</v>
      </c>
      <c r="C22" s="104">
        <v>900</v>
      </c>
      <c r="D22" s="91" t="s">
        <v>77</v>
      </c>
      <c r="E22" s="91">
        <v>2</v>
      </c>
      <c r="F22" s="91">
        <v>2</v>
      </c>
      <c r="G22" s="91">
        <v>1</v>
      </c>
      <c r="H22" s="92">
        <v>34500</v>
      </c>
      <c r="I22" s="59">
        <f t="shared" si="1"/>
        <v>19390</v>
      </c>
      <c r="J22" s="85">
        <f t="shared" si="2"/>
        <v>0.5620289855072463</v>
      </c>
      <c r="K22" s="58">
        <v>34500</v>
      </c>
      <c r="L22" s="58">
        <v>19390</v>
      </c>
      <c r="M22" s="59">
        <v>19390</v>
      </c>
      <c r="N22" s="58">
        <v>2010</v>
      </c>
      <c r="O22" s="99" t="s">
        <v>66</v>
      </c>
      <c r="P22" s="105">
        <v>23000000</v>
      </c>
      <c r="Q22" s="59">
        <v>23000000</v>
      </c>
      <c r="R22" s="93">
        <v>43190</v>
      </c>
      <c r="S22" s="58">
        <v>1</v>
      </c>
      <c r="T22" s="58">
        <v>0</v>
      </c>
      <c r="U22" s="101"/>
      <c r="V22" s="102">
        <v>2130</v>
      </c>
      <c r="W22" s="89"/>
      <c r="X22" s="89"/>
      <c r="Y22" s="89"/>
      <c r="Z22" s="58">
        <v>1710</v>
      </c>
      <c r="AE22" s="58">
        <v>14360</v>
      </c>
      <c r="AF22" s="58">
        <v>1190</v>
      </c>
    </row>
    <row r="23" spans="2:44" s="58" customFormat="1" ht="12.75">
      <c r="B23" s="87" t="s">
        <v>91</v>
      </c>
      <c r="C23" s="104">
        <v>950</v>
      </c>
      <c r="D23" s="91" t="s">
        <v>94</v>
      </c>
      <c r="E23" s="91">
        <v>2</v>
      </c>
      <c r="F23" s="91">
        <v>2</v>
      </c>
      <c r="G23" s="91">
        <v>1</v>
      </c>
      <c r="H23" s="92">
        <v>41740</v>
      </c>
      <c r="I23" s="59">
        <f t="shared" si="1"/>
        <v>27540</v>
      </c>
      <c r="J23" s="85">
        <f t="shared" si="2"/>
        <v>0.659798754192621</v>
      </c>
      <c r="M23" s="59">
        <v>27540</v>
      </c>
      <c r="N23" s="58">
        <v>2011</v>
      </c>
      <c r="O23" s="99" t="s">
        <v>66</v>
      </c>
      <c r="P23" s="105">
        <v>23000000</v>
      </c>
      <c r="Q23" s="58">
        <v>0</v>
      </c>
      <c r="R23" s="93">
        <v>41364</v>
      </c>
      <c r="S23" s="58">
        <v>1</v>
      </c>
      <c r="T23" s="58">
        <v>0</v>
      </c>
      <c r="U23" s="101"/>
      <c r="V23" s="89"/>
      <c r="W23" s="89"/>
      <c r="X23" s="89"/>
      <c r="Y23" s="89"/>
      <c r="Z23" s="58">
        <v>1330</v>
      </c>
      <c r="AE23" s="58">
        <f>21450+4450</f>
        <v>25900</v>
      </c>
      <c r="AR23" s="58">
        <v>310</v>
      </c>
    </row>
    <row r="24" spans="2:49" s="58" customFormat="1" ht="12.75">
      <c r="B24" s="87" t="s">
        <v>91</v>
      </c>
      <c r="C24" s="58">
        <v>100</v>
      </c>
      <c r="D24" s="58" t="s">
        <v>78</v>
      </c>
      <c r="E24" s="58">
        <v>1</v>
      </c>
      <c r="F24" s="58">
        <v>2</v>
      </c>
      <c r="G24" s="58">
        <v>1</v>
      </c>
      <c r="H24" s="92">
        <v>20733</v>
      </c>
      <c r="I24" s="59">
        <f t="shared" si="1"/>
        <v>13384</v>
      </c>
      <c r="J24" s="85">
        <f t="shared" si="2"/>
        <v>0.6455409250952587</v>
      </c>
      <c r="M24" s="59">
        <v>13885</v>
      </c>
      <c r="N24" s="58">
        <v>2002</v>
      </c>
      <c r="O24" s="106">
        <v>2017</v>
      </c>
      <c r="P24" s="34">
        <v>2547139</v>
      </c>
      <c r="Q24" s="59">
        <v>0</v>
      </c>
      <c r="R24" s="93">
        <v>43190</v>
      </c>
      <c r="S24" s="58">
        <v>1</v>
      </c>
      <c r="T24" s="58">
        <v>0</v>
      </c>
      <c r="U24" s="101"/>
      <c r="V24" s="89">
        <v>4873</v>
      </c>
      <c r="W24" s="89">
        <v>1704</v>
      </c>
      <c r="X24" s="89"/>
      <c r="Y24" s="89"/>
      <c r="Z24" s="58">
        <v>3267</v>
      </c>
      <c r="AL24" s="58">
        <v>2449</v>
      </c>
      <c r="AT24" s="58">
        <v>990</v>
      </c>
      <c r="AU24" s="58">
        <v>101</v>
      </c>
      <c r="AW24" s="58">
        <v>0</v>
      </c>
    </row>
    <row r="25" spans="16:23" s="58" customFormat="1" ht="12.75">
      <c r="P25" s="35"/>
      <c r="Q25" s="35"/>
      <c r="T25" s="35"/>
      <c r="U25" s="101"/>
      <c r="V25" s="89"/>
      <c r="W25" s="89"/>
    </row>
    <row r="26" spans="16:22" s="58" customFormat="1" ht="12.75">
      <c r="P26" s="35"/>
      <c r="Q26" s="35"/>
      <c r="T26" s="35"/>
      <c r="U26" s="101"/>
      <c r="V26" s="87"/>
    </row>
    <row r="27" spans="16:21" s="74" customFormat="1" ht="13.5" thickBot="1">
      <c r="P27" s="75"/>
      <c r="Q27" s="75"/>
      <c r="T27" s="75"/>
      <c r="U27" s="75"/>
    </row>
    <row r="28" spans="1:21" s="70" customFormat="1" ht="13.5" thickTop="1">
      <c r="A28" s="69" t="s">
        <v>89</v>
      </c>
      <c r="P28" s="71"/>
      <c r="Q28" s="71"/>
      <c r="T28" s="71"/>
      <c r="U28" s="71"/>
    </row>
    <row r="29" spans="2:58" s="6" customFormat="1" ht="12.75">
      <c r="B29" s="7"/>
      <c r="C29" s="6" t="s">
        <v>29</v>
      </c>
      <c r="D29" s="7"/>
      <c r="E29" s="7" t="s">
        <v>30</v>
      </c>
      <c r="F29" s="7" t="s">
        <v>30</v>
      </c>
      <c r="G29" s="7" t="s">
        <v>30</v>
      </c>
      <c r="J29" s="7"/>
      <c r="K29" s="7" t="s">
        <v>31</v>
      </c>
      <c r="L29" s="7" t="s">
        <v>31</v>
      </c>
      <c r="M29" s="7" t="s">
        <v>32</v>
      </c>
      <c r="N29" s="8" t="s">
        <v>33</v>
      </c>
      <c r="O29" s="7" t="s">
        <v>34</v>
      </c>
      <c r="P29" s="32" t="s">
        <v>35</v>
      </c>
      <c r="Q29" s="32" t="s">
        <v>36</v>
      </c>
      <c r="R29" s="7" t="s">
        <v>37</v>
      </c>
      <c r="S29" s="7" t="s">
        <v>38</v>
      </c>
      <c r="T29" s="29" t="s">
        <v>39</v>
      </c>
      <c r="U29" s="29" t="s">
        <v>39</v>
      </c>
      <c r="V29" s="9" t="s">
        <v>14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1:58" s="10" customFormat="1" ht="13.5" thickBot="1">
      <c r="A30" s="10" t="s">
        <v>93</v>
      </c>
      <c r="B30" s="11" t="s">
        <v>40</v>
      </c>
      <c r="C30" s="10" t="s">
        <v>41</v>
      </c>
      <c r="D30" s="11" t="s">
        <v>42</v>
      </c>
      <c r="E30" s="11" t="s">
        <v>43</v>
      </c>
      <c r="F30" s="11" t="s">
        <v>44</v>
      </c>
      <c r="G30" s="11" t="s">
        <v>45</v>
      </c>
      <c r="H30" s="10" t="s">
        <v>3</v>
      </c>
      <c r="I30" s="10" t="s">
        <v>46</v>
      </c>
      <c r="J30" s="11" t="s">
        <v>47</v>
      </c>
      <c r="K30" s="11" t="s">
        <v>48</v>
      </c>
      <c r="L30" s="11" t="s">
        <v>49</v>
      </c>
      <c r="M30" s="11" t="s">
        <v>49</v>
      </c>
      <c r="N30" s="12" t="s">
        <v>50</v>
      </c>
      <c r="O30" s="11" t="s">
        <v>51</v>
      </c>
      <c r="P30" s="33" t="s">
        <v>52</v>
      </c>
      <c r="Q30" s="33" t="s">
        <v>52</v>
      </c>
      <c r="R30" s="11" t="s">
        <v>53</v>
      </c>
      <c r="S30" s="11" t="s">
        <v>30</v>
      </c>
      <c r="T30" s="30" t="s">
        <v>54</v>
      </c>
      <c r="U30" s="30" t="s">
        <v>36</v>
      </c>
      <c r="V30" s="13">
        <v>100</v>
      </c>
      <c r="W30" s="13">
        <v>210</v>
      </c>
      <c r="X30" s="13">
        <v>220</v>
      </c>
      <c r="Y30" s="13">
        <v>250</v>
      </c>
      <c r="Z30" s="13">
        <v>300</v>
      </c>
      <c r="AA30" s="13">
        <v>410</v>
      </c>
      <c r="AB30" s="13">
        <v>420</v>
      </c>
      <c r="AC30" s="13">
        <v>440</v>
      </c>
      <c r="AD30" s="13">
        <v>510</v>
      </c>
      <c r="AE30" s="13">
        <v>520</v>
      </c>
      <c r="AF30" s="13">
        <v>523</v>
      </c>
      <c r="AG30" s="13">
        <v>530</v>
      </c>
      <c r="AH30" s="13">
        <v>540</v>
      </c>
      <c r="AI30" s="13">
        <v>550</v>
      </c>
      <c r="AJ30" s="13">
        <v>560</v>
      </c>
      <c r="AK30" s="13">
        <v>580</v>
      </c>
      <c r="AL30" s="13">
        <v>590</v>
      </c>
      <c r="AM30" s="13">
        <v>610</v>
      </c>
      <c r="AN30" s="13">
        <v>620</v>
      </c>
      <c r="AO30" s="13">
        <v>630</v>
      </c>
      <c r="AP30" s="13">
        <v>640</v>
      </c>
      <c r="AQ30" s="13">
        <v>650</v>
      </c>
      <c r="AR30" s="13">
        <v>660</v>
      </c>
      <c r="AS30" s="13">
        <v>670</v>
      </c>
      <c r="AT30" s="13">
        <v>680</v>
      </c>
      <c r="AU30" s="13">
        <v>710</v>
      </c>
      <c r="AV30" s="13">
        <v>720</v>
      </c>
      <c r="AW30" s="13">
        <v>730</v>
      </c>
      <c r="AX30" s="13">
        <v>740</v>
      </c>
      <c r="AY30" s="13">
        <v>750</v>
      </c>
      <c r="AZ30" s="13">
        <v>760</v>
      </c>
      <c r="BA30" s="13">
        <v>800</v>
      </c>
      <c r="BB30" s="13">
        <v>900</v>
      </c>
      <c r="BC30" s="13" t="s">
        <v>55</v>
      </c>
      <c r="BD30" s="13" t="s">
        <v>56</v>
      </c>
      <c r="BE30" s="13" t="s">
        <v>57</v>
      </c>
      <c r="BF30" s="13" t="s">
        <v>58</v>
      </c>
    </row>
    <row r="31" spans="1:58" s="47" customFormat="1" ht="12.75">
      <c r="A31" s="36" t="s">
        <v>59</v>
      </c>
      <c r="B31" s="37"/>
      <c r="C31" s="38"/>
      <c r="D31" s="37"/>
      <c r="E31" s="37"/>
      <c r="F31" s="37"/>
      <c r="G31" s="37"/>
      <c r="H31" s="38"/>
      <c r="I31" s="38"/>
      <c r="J31" s="37"/>
      <c r="K31" s="37"/>
      <c r="L31" s="37"/>
      <c r="M31" s="37"/>
      <c r="N31" s="39"/>
      <c r="O31" s="37"/>
      <c r="P31" s="40"/>
      <c r="Q31" s="40"/>
      <c r="R31" s="37"/>
      <c r="S31" s="37"/>
      <c r="T31" s="41"/>
      <c r="U31" s="41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56"/>
    </row>
    <row r="32" spans="1:58" s="48" customFormat="1" ht="15.75">
      <c r="A32" s="115" t="s">
        <v>93</v>
      </c>
      <c r="B32" s="86" t="str">
        <f>B34</f>
        <v>MHEC</v>
      </c>
      <c r="C32" s="63"/>
      <c r="D32" s="63"/>
      <c r="E32" s="43">
        <f>COUNT(C34:C59)</f>
        <v>5</v>
      </c>
      <c r="F32" s="62" t="s">
        <v>60</v>
      </c>
      <c r="G32" s="43"/>
      <c r="H32" s="43">
        <f>SUM(H34:H65)</f>
        <v>86708</v>
      </c>
      <c r="I32" s="43">
        <f>SUM(I34:I65)</f>
        <v>65095</v>
      </c>
      <c r="J32" s="84">
        <f>I32/H32</f>
        <v>0.7507381095169996</v>
      </c>
      <c r="K32" s="43">
        <f>SUM(K34:K65)</f>
        <v>51659</v>
      </c>
      <c r="L32" s="43">
        <f>SUM(L34:L65)</f>
        <v>34706</v>
      </c>
      <c r="M32" s="43">
        <f>SUM(M34:M65)</f>
        <v>58213</v>
      </c>
      <c r="N32" s="43"/>
      <c r="O32" s="43"/>
      <c r="P32" s="44">
        <f>SUM(P34:P65)</f>
        <v>0</v>
      </c>
      <c r="Q32" s="44">
        <f>SUM(Q34:Q65)</f>
        <v>20147010</v>
      </c>
      <c r="R32" s="43"/>
      <c r="S32" s="43"/>
      <c r="T32" s="44">
        <f aca="true" t="shared" si="3" ref="T32:BF32">SUM(T34:T65)</f>
        <v>0</v>
      </c>
      <c r="U32" s="44">
        <f t="shared" si="3"/>
        <v>67600</v>
      </c>
      <c r="V32" s="43">
        <f t="shared" si="3"/>
        <v>10581</v>
      </c>
      <c r="W32" s="43">
        <f t="shared" si="3"/>
        <v>8071</v>
      </c>
      <c r="X32" s="43">
        <f t="shared" si="3"/>
        <v>0</v>
      </c>
      <c r="Y32" s="43">
        <f t="shared" si="3"/>
        <v>0</v>
      </c>
      <c r="Z32" s="43">
        <f t="shared" si="3"/>
        <v>2300</v>
      </c>
      <c r="AA32" s="43">
        <f t="shared" si="3"/>
        <v>0</v>
      </c>
      <c r="AB32" s="43">
        <f t="shared" si="3"/>
        <v>0</v>
      </c>
      <c r="AC32" s="43">
        <f t="shared" si="3"/>
        <v>0</v>
      </c>
      <c r="AD32" s="43">
        <f t="shared" si="3"/>
        <v>0</v>
      </c>
      <c r="AE32" s="43">
        <f t="shared" si="3"/>
        <v>0</v>
      </c>
      <c r="AF32" s="43">
        <f t="shared" si="3"/>
        <v>0</v>
      </c>
      <c r="AG32" s="43">
        <f t="shared" si="3"/>
        <v>0</v>
      </c>
      <c r="AH32" s="43">
        <f t="shared" si="3"/>
        <v>0</v>
      </c>
      <c r="AI32" s="43">
        <f t="shared" si="3"/>
        <v>0</v>
      </c>
      <c r="AJ32" s="43">
        <f t="shared" si="3"/>
        <v>0</v>
      </c>
      <c r="AK32" s="43">
        <f t="shared" si="3"/>
        <v>0</v>
      </c>
      <c r="AL32" s="43">
        <f t="shared" si="3"/>
        <v>286</v>
      </c>
      <c r="AM32" s="43">
        <f t="shared" si="3"/>
        <v>0</v>
      </c>
      <c r="AN32" s="43">
        <f t="shared" si="3"/>
        <v>0</v>
      </c>
      <c r="AO32" s="43">
        <f t="shared" si="3"/>
        <v>0</v>
      </c>
      <c r="AP32" s="43">
        <f t="shared" si="3"/>
        <v>0</v>
      </c>
      <c r="AQ32" s="43">
        <f t="shared" si="3"/>
        <v>765</v>
      </c>
      <c r="AR32" s="43">
        <f t="shared" si="3"/>
        <v>0</v>
      </c>
      <c r="AS32" s="43">
        <f t="shared" si="3"/>
        <v>0</v>
      </c>
      <c r="AT32" s="43">
        <f t="shared" si="3"/>
        <v>0</v>
      </c>
      <c r="AU32" s="43">
        <f t="shared" si="3"/>
        <v>325</v>
      </c>
      <c r="AV32" s="43">
        <f t="shared" si="3"/>
        <v>4295</v>
      </c>
      <c r="AW32" s="43">
        <f t="shared" si="3"/>
        <v>3766</v>
      </c>
      <c r="AX32" s="43">
        <f t="shared" si="3"/>
        <v>0</v>
      </c>
      <c r="AY32" s="43">
        <f t="shared" si="3"/>
        <v>0</v>
      </c>
      <c r="AZ32" s="43">
        <f t="shared" si="3"/>
        <v>0</v>
      </c>
      <c r="BA32" s="43">
        <f t="shared" si="3"/>
        <v>0</v>
      </c>
      <c r="BB32" s="43">
        <f t="shared" si="3"/>
        <v>34706</v>
      </c>
      <c r="BC32" s="43">
        <f t="shared" si="3"/>
        <v>0</v>
      </c>
      <c r="BD32" s="43">
        <f t="shared" si="3"/>
        <v>0</v>
      </c>
      <c r="BE32" s="43">
        <f t="shared" si="3"/>
        <v>0</v>
      </c>
      <c r="BF32" s="43">
        <f t="shared" si="3"/>
        <v>0</v>
      </c>
    </row>
    <row r="33" spans="1:58" s="49" customFormat="1" ht="16.5" thickBot="1">
      <c r="A33" s="116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  <c r="Q33" s="46"/>
      <c r="R33" s="45"/>
      <c r="S33" s="45"/>
      <c r="T33" s="46"/>
      <c r="U33" s="46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57"/>
    </row>
    <row r="34" spans="1:48" s="58" customFormat="1" ht="12.75">
      <c r="A34" s="87"/>
      <c r="B34" s="87" t="s">
        <v>91</v>
      </c>
      <c r="C34" s="104">
        <v>3000</v>
      </c>
      <c r="D34" s="91" t="s">
        <v>79</v>
      </c>
      <c r="E34" s="91">
        <v>1</v>
      </c>
      <c r="F34" s="91">
        <v>4</v>
      </c>
      <c r="G34" s="91">
        <v>1</v>
      </c>
      <c r="H34" s="92">
        <v>8470</v>
      </c>
      <c r="I34" s="59">
        <f>SUM(V34:BF34)</f>
        <v>6792</v>
      </c>
      <c r="J34" s="107">
        <f>SUM(I34/H34)</f>
        <v>0.8018890200708383</v>
      </c>
      <c r="K34" s="59"/>
      <c r="L34" s="59"/>
      <c r="M34" s="59"/>
      <c r="N34" s="58">
        <v>1953</v>
      </c>
      <c r="P34" s="35"/>
      <c r="Q34" s="35"/>
      <c r="R34" s="93">
        <v>40633</v>
      </c>
      <c r="S34" s="58">
        <v>1</v>
      </c>
      <c r="T34" s="35"/>
      <c r="U34" s="35"/>
      <c r="V34" s="59">
        <v>1380</v>
      </c>
      <c r="W34" s="59">
        <v>731</v>
      </c>
      <c r="Z34" s="58">
        <v>335</v>
      </c>
      <c r="AU34" s="58">
        <v>51</v>
      </c>
      <c r="AV34" s="59">
        <v>4295</v>
      </c>
    </row>
    <row r="35" spans="2:47" s="58" customFormat="1" ht="12.75">
      <c r="B35" s="87" t="s">
        <v>91</v>
      </c>
      <c r="C35" s="104">
        <v>4000</v>
      </c>
      <c r="D35" s="91" t="s">
        <v>80</v>
      </c>
      <c r="E35" s="91">
        <v>1</v>
      </c>
      <c r="F35" s="91">
        <v>4</v>
      </c>
      <c r="G35" s="91">
        <v>1</v>
      </c>
      <c r="H35" s="92">
        <v>3072</v>
      </c>
      <c r="I35" s="59">
        <f>SUM(V35:BF35)</f>
        <v>2674</v>
      </c>
      <c r="J35" s="107">
        <f>SUM(I35/H35)</f>
        <v>0.8704427083333334</v>
      </c>
      <c r="K35" s="59"/>
      <c r="L35" s="59"/>
      <c r="M35" s="59"/>
      <c r="N35" s="58">
        <v>1954</v>
      </c>
      <c r="P35" s="35"/>
      <c r="Q35" s="35"/>
      <c r="R35" s="93">
        <v>40633</v>
      </c>
      <c r="S35" s="58">
        <v>1</v>
      </c>
      <c r="T35" s="35"/>
      <c r="U35" s="35"/>
      <c r="V35" s="59">
        <v>1235</v>
      </c>
      <c r="W35" s="59">
        <v>90</v>
      </c>
      <c r="Z35" s="58">
        <v>648</v>
      </c>
      <c r="AL35" s="58">
        <v>286</v>
      </c>
      <c r="AQ35" s="58">
        <v>297</v>
      </c>
      <c r="AU35" s="58">
        <v>118</v>
      </c>
    </row>
    <row r="36" spans="2:54" s="58" customFormat="1" ht="12.75">
      <c r="B36" s="87" t="s">
        <v>91</v>
      </c>
      <c r="C36" s="91">
        <v>1100</v>
      </c>
      <c r="D36" s="91" t="s">
        <v>81</v>
      </c>
      <c r="E36" s="91">
        <v>6</v>
      </c>
      <c r="F36" s="91">
        <v>4</v>
      </c>
      <c r="G36" s="91">
        <v>1</v>
      </c>
      <c r="H36" s="92">
        <v>14190</v>
      </c>
      <c r="I36" s="59">
        <f>SUM(V36:BF36)</f>
        <v>10814</v>
      </c>
      <c r="J36" s="107">
        <f>SUM(I36/H36)</f>
        <v>0.7620859760394644</v>
      </c>
      <c r="K36" s="59">
        <v>14190</v>
      </c>
      <c r="L36" s="59">
        <v>10814</v>
      </c>
      <c r="M36" s="59">
        <v>10814</v>
      </c>
      <c r="N36" s="58">
        <v>1994</v>
      </c>
      <c r="O36" s="58">
        <v>2005</v>
      </c>
      <c r="P36" s="35"/>
      <c r="Q36" s="100">
        <v>5534100</v>
      </c>
      <c r="R36" s="93">
        <v>40633</v>
      </c>
      <c r="S36" s="58">
        <v>2</v>
      </c>
      <c r="T36" s="35"/>
      <c r="U36" s="35">
        <v>67600</v>
      </c>
      <c r="V36" s="59"/>
      <c r="W36" s="59"/>
      <c r="BB36" s="59">
        <v>10814</v>
      </c>
    </row>
    <row r="37" spans="2:54" s="58" customFormat="1" ht="12.75">
      <c r="B37" s="87" t="s">
        <v>91</v>
      </c>
      <c r="C37" s="91">
        <v>1200</v>
      </c>
      <c r="D37" s="91" t="s">
        <v>82</v>
      </c>
      <c r="E37" s="91">
        <v>6</v>
      </c>
      <c r="F37" s="91">
        <v>4</v>
      </c>
      <c r="G37" s="91">
        <v>1</v>
      </c>
      <c r="H37" s="92">
        <v>37469</v>
      </c>
      <c r="I37" s="59">
        <f>SUM(V37:BF37)</f>
        <v>23892</v>
      </c>
      <c r="J37" s="107">
        <f>SUM(I37/H37)</f>
        <v>0.6376471216205396</v>
      </c>
      <c r="K37" s="59">
        <v>37469</v>
      </c>
      <c r="L37" s="59">
        <v>23892</v>
      </c>
      <c r="M37" s="59">
        <v>23892</v>
      </c>
      <c r="N37" s="58">
        <v>2006</v>
      </c>
      <c r="O37" s="89"/>
      <c r="P37" s="35"/>
      <c r="Q37" s="100">
        <v>14612910</v>
      </c>
      <c r="R37" s="93">
        <v>40633</v>
      </c>
      <c r="S37" s="58">
        <v>1</v>
      </c>
      <c r="T37" s="35"/>
      <c r="U37" s="35"/>
      <c r="V37" s="59"/>
      <c r="W37" s="59"/>
      <c r="BB37" s="59">
        <v>23892</v>
      </c>
    </row>
    <row r="38" spans="2:58" s="58" customFormat="1" ht="12.75">
      <c r="B38" s="87" t="s">
        <v>91</v>
      </c>
      <c r="C38" s="91">
        <v>5100</v>
      </c>
      <c r="D38" s="91" t="s">
        <v>83</v>
      </c>
      <c r="E38" s="91">
        <v>1</v>
      </c>
      <c r="F38" s="91">
        <v>4</v>
      </c>
      <c r="G38" s="91">
        <v>1</v>
      </c>
      <c r="H38" s="92">
        <f>20007+3500</f>
        <v>23507</v>
      </c>
      <c r="I38" s="59">
        <f>SUM(V38:BF38)</f>
        <v>20923</v>
      </c>
      <c r="J38" s="107">
        <f>SUM(I38/H38)</f>
        <v>0.890075296720126</v>
      </c>
      <c r="K38" s="59"/>
      <c r="L38" s="59"/>
      <c r="M38" s="59">
        <f>20007+3500</f>
        <v>23507</v>
      </c>
      <c r="N38" s="58">
        <v>1994</v>
      </c>
      <c r="O38" s="58">
        <v>2016</v>
      </c>
      <c r="P38" s="35"/>
      <c r="Q38" s="35"/>
      <c r="R38" s="93">
        <v>40633</v>
      </c>
      <c r="S38" s="58">
        <v>1</v>
      </c>
      <c r="T38" s="35"/>
      <c r="U38" s="35"/>
      <c r="V38" s="59">
        <v>7966</v>
      </c>
      <c r="W38" s="59">
        <v>7250</v>
      </c>
      <c r="X38" s="59"/>
      <c r="Z38" s="59">
        <v>1317</v>
      </c>
      <c r="AQ38" s="58">
        <v>468</v>
      </c>
      <c r="AU38" s="58">
        <v>156</v>
      </c>
      <c r="AW38" s="59">
        <v>3766</v>
      </c>
      <c r="BF38" s="59"/>
    </row>
    <row r="39" spans="16:21" s="58" customFormat="1" ht="12.75">
      <c r="P39" s="35"/>
      <c r="Q39" s="35"/>
      <c r="T39" s="35"/>
      <c r="U39" s="35"/>
    </row>
    <row r="40" spans="16:21" s="58" customFormat="1" ht="12.75">
      <c r="P40" s="35"/>
      <c r="Q40" s="35"/>
      <c r="T40" s="35"/>
      <c r="U40" s="35"/>
    </row>
    <row r="41" spans="16:21" s="58" customFormat="1" ht="12.75">
      <c r="P41" s="35"/>
      <c r="Q41" s="35"/>
      <c r="T41" s="35"/>
      <c r="U41" s="35"/>
    </row>
    <row r="42" spans="16:21" s="58" customFormat="1" ht="12.75">
      <c r="P42" s="35"/>
      <c r="Q42" s="35"/>
      <c r="T42" s="35"/>
      <c r="U42" s="35"/>
    </row>
    <row r="43" spans="16:21" s="58" customFormat="1" ht="12.75">
      <c r="P43" s="35"/>
      <c r="Q43" s="35"/>
      <c r="T43" s="35"/>
      <c r="U43" s="35"/>
    </row>
    <row r="44" spans="16:21" s="58" customFormat="1" ht="12.75">
      <c r="P44" s="35"/>
      <c r="Q44" s="35"/>
      <c r="T44" s="35"/>
      <c r="U44" s="35"/>
    </row>
    <row r="45" spans="16:21" s="58" customFormat="1" ht="12.75">
      <c r="P45" s="35"/>
      <c r="Q45" s="35"/>
      <c r="T45" s="35"/>
      <c r="U45" s="35"/>
    </row>
    <row r="46" spans="16:21" s="58" customFormat="1" ht="12.75">
      <c r="P46" s="35"/>
      <c r="Q46" s="35"/>
      <c r="T46" s="35"/>
      <c r="U46" s="35"/>
    </row>
    <row r="47" spans="16:21" s="58" customFormat="1" ht="12.75">
      <c r="P47" s="35"/>
      <c r="Q47" s="35"/>
      <c r="T47" s="35"/>
      <c r="U47" s="35"/>
    </row>
    <row r="48" spans="16:21" s="58" customFormat="1" ht="12.75">
      <c r="P48" s="35"/>
      <c r="Q48" s="35"/>
      <c r="T48" s="35"/>
      <c r="U48" s="35"/>
    </row>
    <row r="49" spans="16:21" s="58" customFormat="1" ht="12.75">
      <c r="P49" s="35"/>
      <c r="Q49" s="35"/>
      <c r="T49" s="35"/>
      <c r="U49" s="35"/>
    </row>
    <row r="50" spans="16:21" s="58" customFormat="1" ht="12.75">
      <c r="P50" s="35"/>
      <c r="Q50" s="35"/>
      <c r="T50" s="35"/>
      <c r="U50" s="35"/>
    </row>
    <row r="51" spans="16:21" s="58" customFormat="1" ht="12.75">
      <c r="P51" s="35"/>
      <c r="Q51" s="35"/>
      <c r="T51" s="35"/>
      <c r="U51" s="35"/>
    </row>
    <row r="52" spans="16:21" s="58" customFormat="1" ht="12.75">
      <c r="P52" s="35"/>
      <c r="Q52" s="35"/>
      <c r="T52" s="35"/>
      <c r="U52" s="35"/>
    </row>
    <row r="53" spans="16:21" s="58" customFormat="1" ht="12.75">
      <c r="P53" s="35"/>
      <c r="Q53" s="35"/>
      <c r="T53" s="35"/>
      <c r="U53" s="35"/>
    </row>
    <row r="54" spans="16:21" s="58" customFormat="1" ht="12.75">
      <c r="P54" s="35"/>
      <c r="Q54" s="35"/>
      <c r="T54" s="35"/>
      <c r="U54" s="35"/>
    </row>
    <row r="55" spans="16:21" s="58" customFormat="1" ht="12.75">
      <c r="P55" s="35"/>
      <c r="Q55" s="35"/>
      <c r="T55" s="35"/>
      <c r="U55" s="35"/>
    </row>
    <row r="56" spans="16:21" s="58" customFormat="1" ht="12.75">
      <c r="P56" s="35"/>
      <c r="Q56" s="35"/>
      <c r="T56" s="35"/>
      <c r="U56" s="35"/>
    </row>
    <row r="57" spans="16:21" s="58" customFormat="1" ht="12.75">
      <c r="P57" s="35"/>
      <c r="Q57" s="35"/>
      <c r="T57" s="35"/>
      <c r="U57" s="35"/>
    </row>
    <row r="58" spans="16:21" s="58" customFormat="1" ht="12.75">
      <c r="P58" s="35"/>
      <c r="Q58" s="35"/>
      <c r="T58" s="35"/>
      <c r="U58" s="35"/>
    </row>
    <row r="59" spans="16:21" s="58" customFormat="1" ht="12.75">
      <c r="P59" s="35"/>
      <c r="Q59" s="35"/>
      <c r="T59" s="35"/>
      <c r="U59" s="35"/>
    </row>
    <row r="60" spans="16:21" s="58" customFormat="1" ht="12.75">
      <c r="P60" s="35"/>
      <c r="Q60" s="35"/>
      <c r="T60" s="35"/>
      <c r="U60" s="35"/>
    </row>
    <row r="61" spans="16:21" s="58" customFormat="1" ht="12.75">
      <c r="P61" s="35"/>
      <c r="Q61" s="35"/>
      <c r="T61" s="35"/>
      <c r="U61" s="35"/>
    </row>
    <row r="62" spans="16:21" s="58" customFormat="1" ht="12.75">
      <c r="P62" s="35"/>
      <c r="Q62" s="35"/>
      <c r="T62" s="35"/>
      <c r="U62" s="35"/>
    </row>
    <row r="63" spans="16:21" s="58" customFormat="1" ht="12.75">
      <c r="P63" s="35"/>
      <c r="Q63" s="35"/>
      <c r="T63" s="35"/>
      <c r="U63" s="35"/>
    </row>
    <row r="64" spans="16:21" s="58" customFormat="1" ht="12.75">
      <c r="P64" s="35"/>
      <c r="Q64" s="35"/>
      <c r="T64" s="35"/>
      <c r="U64" s="35"/>
    </row>
    <row r="65" spans="16:21" s="58" customFormat="1" ht="12.75">
      <c r="P65" s="35"/>
      <c r="Q65" s="35"/>
      <c r="T65" s="35"/>
      <c r="U65" s="35"/>
    </row>
    <row r="66" spans="16:21" s="58" customFormat="1" ht="12.75">
      <c r="P66" s="35"/>
      <c r="Q66" s="35"/>
      <c r="T66" s="35"/>
      <c r="U66" s="35"/>
    </row>
    <row r="67" spans="16:21" s="58" customFormat="1" ht="12.75">
      <c r="P67" s="35"/>
      <c r="Q67" s="35"/>
      <c r="T67" s="35"/>
      <c r="U67" s="35"/>
    </row>
    <row r="68" spans="16:21" s="58" customFormat="1" ht="12.75">
      <c r="P68" s="35"/>
      <c r="Q68" s="35"/>
      <c r="T68" s="35"/>
      <c r="U68" s="35"/>
    </row>
    <row r="69" spans="16:21" s="58" customFormat="1" ht="12.75">
      <c r="P69" s="35"/>
      <c r="Q69" s="35"/>
      <c r="T69" s="35"/>
      <c r="U69" s="35"/>
    </row>
    <row r="70" spans="16:21" s="58" customFormat="1" ht="12.75">
      <c r="P70" s="35"/>
      <c r="Q70" s="35"/>
      <c r="T70" s="35"/>
      <c r="U70" s="35"/>
    </row>
    <row r="71" spans="16:21" s="58" customFormat="1" ht="12.75">
      <c r="P71" s="35"/>
      <c r="Q71" s="35"/>
      <c r="T71" s="35"/>
      <c r="U71" s="35"/>
    </row>
    <row r="72" spans="16:21" s="58" customFormat="1" ht="12.75">
      <c r="P72" s="35"/>
      <c r="Q72" s="35"/>
      <c r="T72" s="35"/>
      <c r="U72" s="35"/>
    </row>
    <row r="73" spans="16:21" s="58" customFormat="1" ht="12.75">
      <c r="P73" s="35"/>
      <c r="Q73" s="35"/>
      <c r="T73" s="35"/>
      <c r="U73" s="35"/>
    </row>
    <row r="74" spans="16:21" s="58" customFormat="1" ht="12.75">
      <c r="P74" s="35"/>
      <c r="Q74" s="35"/>
      <c r="T74" s="35"/>
      <c r="U74" s="35"/>
    </row>
    <row r="75" spans="16:21" s="58" customFormat="1" ht="12.75">
      <c r="P75" s="35"/>
      <c r="Q75" s="35"/>
      <c r="T75" s="35"/>
      <c r="U75" s="35"/>
    </row>
    <row r="76" spans="16:21" s="58" customFormat="1" ht="12.75">
      <c r="P76" s="35"/>
      <c r="Q76" s="35"/>
      <c r="T76" s="35"/>
      <c r="U76" s="35"/>
    </row>
    <row r="77" spans="16:21" s="58" customFormat="1" ht="12.75">
      <c r="P77" s="35"/>
      <c r="Q77" s="35"/>
      <c r="T77" s="35"/>
      <c r="U77" s="35"/>
    </row>
    <row r="78" spans="16:21" s="58" customFormat="1" ht="12.75">
      <c r="P78" s="35"/>
      <c r="Q78" s="35"/>
      <c r="T78" s="35"/>
      <c r="U78" s="35"/>
    </row>
    <row r="79" spans="16:21" s="58" customFormat="1" ht="12.75">
      <c r="P79" s="35"/>
      <c r="Q79" s="35"/>
      <c r="T79" s="35"/>
      <c r="U79" s="35"/>
    </row>
    <row r="80" spans="16:21" s="58" customFormat="1" ht="12.75">
      <c r="P80" s="35"/>
      <c r="Q80" s="35"/>
      <c r="T80" s="35"/>
      <c r="U80" s="35"/>
    </row>
    <row r="81" spans="16:21" s="58" customFormat="1" ht="12.75">
      <c r="P81" s="35"/>
      <c r="Q81" s="35"/>
      <c r="T81" s="35"/>
      <c r="U81" s="35"/>
    </row>
    <row r="82" spans="16:21" s="58" customFormat="1" ht="12.75">
      <c r="P82" s="35"/>
      <c r="Q82" s="35"/>
      <c r="T82" s="35"/>
      <c r="U82" s="35"/>
    </row>
    <row r="83" spans="16:21" s="58" customFormat="1" ht="12.75">
      <c r="P83" s="35"/>
      <c r="Q83" s="35"/>
      <c r="T83" s="35"/>
      <c r="U83" s="35"/>
    </row>
    <row r="84" spans="16:21" s="58" customFormat="1" ht="12.75">
      <c r="P84" s="35"/>
      <c r="Q84" s="35"/>
      <c r="T84" s="35"/>
      <c r="U84" s="35"/>
    </row>
    <row r="85" spans="16:21" s="58" customFormat="1" ht="12.75">
      <c r="P85" s="35"/>
      <c r="Q85" s="35"/>
      <c r="T85" s="35"/>
      <c r="U85" s="35"/>
    </row>
    <row r="86" spans="16:21" s="58" customFormat="1" ht="12.75">
      <c r="P86" s="35"/>
      <c r="Q86" s="35"/>
      <c r="T86" s="35"/>
      <c r="U86" s="35"/>
    </row>
    <row r="87" spans="16:21" s="58" customFormat="1" ht="12.75">
      <c r="P87" s="35"/>
      <c r="Q87" s="35"/>
      <c r="T87" s="35"/>
      <c r="U87" s="35"/>
    </row>
    <row r="88" spans="16:21" s="58" customFormat="1" ht="12.75">
      <c r="P88" s="35"/>
      <c r="Q88" s="35"/>
      <c r="T88" s="35"/>
      <c r="U88" s="35"/>
    </row>
    <row r="89" spans="16:21" s="58" customFormat="1" ht="12.75">
      <c r="P89" s="35"/>
      <c r="Q89" s="35"/>
      <c r="T89" s="35"/>
      <c r="U89" s="35"/>
    </row>
    <row r="90" spans="16:21" s="58" customFormat="1" ht="12.75">
      <c r="P90" s="35"/>
      <c r="Q90" s="35"/>
      <c r="T90" s="35"/>
      <c r="U90" s="35"/>
    </row>
    <row r="91" spans="16:21" s="58" customFormat="1" ht="12.75">
      <c r="P91" s="35"/>
      <c r="Q91" s="35"/>
      <c r="T91" s="35"/>
      <c r="U91" s="35"/>
    </row>
    <row r="92" spans="16:21" s="58" customFormat="1" ht="12.75">
      <c r="P92" s="35"/>
      <c r="Q92" s="35"/>
      <c r="T92" s="35"/>
      <c r="U92" s="35"/>
    </row>
    <row r="93" spans="16:21" s="58" customFormat="1" ht="12.75">
      <c r="P93" s="35"/>
      <c r="Q93" s="35"/>
      <c r="T93" s="35"/>
      <c r="U93" s="35"/>
    </row>
    <row r="94" spans="16:21" s="58" customFormat="1" ht="12.75">
      <c r="P94" s="35"/>
      <c r="Q94" s="35"/>
      <c r="T94" s="35"/>
      <c r="U94" s="35"/>
    </row>
    <row r="95" spans="16:21" s="58" customFormat="1" ht="12.75">
      <c r="P95" s="35"/>
      <c r="Q95" s="35"/>
      <c r="T95" s="35"/>
      <c r="U95" s="35"/>
    </row>
    <row r="96" spans="16:21" s="58" customFormat="1" ht="12.75">
      <c r="P96" s="35"/>
      <c r="Q96" s="35"/>
      <c r="T96" s="35"/>
      <c r="U96" s="35"/>
    </row>
    <row r="97" spans="16:21" s="58" customFormat="1" ht="12.75">
      <c r="P97" s="35"/>
      <c r="Q97" s="35"/>
      <c r="T97" s="35"/>
      <c r="U97" s="35"/>
    </row>
    <row r="98" spans="16:21" s="58" customFormat="1" ht="12.75">
      <c r="P98" s="35"/>
      <c r="Q98" s="35"/>
      <c r="T98" s="35"/>
      <c r="U98" s="35"/>
    </row>
    <row r="99" spans="16:21" s="58" customFormat="1" ht="12.75">
      <c r="P99" s="35"/>
      <c r="Q99" s="35"/>
      <c r="T99" s="35"/>
      <c r="U99" s="35"/>
    </row>
    <row r="100" spans="16:21" s="58" customFormat="1" ht="12.75">
      <c r="P100" s="35"/>
      <c r="Q100" s="35"/>
      <c r="T100" s="35"/>
      <c r="U100" s="35"/>
    </row>
    <row r="101" spans="16:21" s="58" customFormat="1" ht="12.75">
      <c r="P101" s="35"/>
      <c r="Q101" s="35"/>
      <c r="T101" s="35"/>
      <c r="U101" s="35"/>
    </row>
    <row r="102" spans="16:21" s="58" customFormat="1" ht="12.75">
      <c r="P102" s="35"/>
      <c r="Q102" s="35"/>
      <c r="T102" s="35"/>
      <c r="U102" s="35"/>
    </row>
    <row r="103" spans="16:21" s="58" customFormat="1" ht="12.75">
      <c r="P103" s="35"/>
      <c r="Q103" s="35"/>
      <c r="T103" s="35"/>
      <c r="U103" s="35"/>
    </row>
    <row r="104" spans="16:21" s="58" customFormat="1" ht="12.75">
      <c r="P104" s="35"/>
      <c r="Q104" s="35"/>
      <c r="T104" s="35"/>
      <c r="U104" s="35"/>
    </row>
    <row r="105" spans="16:21" s="58" customFormat="1" ht="12.75">
      <c r="P105" s="35"/>
      <c r="Q105" s="35"/>
      <c r="T105" s="35"/>
      <c r="U105" s="35"/>
    </row>
    <row r="106" spans="16:21" s="58" customFormat="1" ht="12.75">
      <c r="P106" s="35"/>
      <c r="Q106" s="35"/>
      <c r="T106" s="35"/>
      <c r="U106" s="35"/>
    </row>
    <row r="107" spans="16:21" s="58" customFormat="1" ht="12.75">
      <c r="P107" s="35"/>
      <c r="Q107" s="35"/>
      <c r="T107" s="35"/>
      <c r="U107" s="35"/>
    </row>
    <row r="108" spans="16:21" s="58" customFormat="1" ht="12.75">
      <c r="P108" s="35"/>
      <c r="Q108" s="35"/>
      <c r="T108" s="35"/>
      <c r="U108" s="35"/>
    </row>
    <row r="109" spans="16:21" s="58" customFormat="1" ht="12.75">
      <c r="P109" s="35"/>
      <c r="Q109" s="35"/>
      <c r="T109" s="35"/>
      <c r="U109" s="35"/>
    </row>
    <row r="110" spans="16:21" s="58" customFormat="1" ht="12.75">
      <c r="P110" s="35"/>
      <c r="Q110" s="35"/>
      <c r="T110" s="35"/>
      <c r="U110" s="35"/>
    </row>
    <row r="111" spans="16:21" s="58" customFormat="1" ht="12.75">
      <c r="P111" s="35"/>
      <c r="Q111" s="35"/>
      <c r="T111" s="35"/>
      <c r="U111" s="35"/>
    </row>
    <row r="112" spans="16:21" s="58" customFormat="1" ht="12.75">
      <c r="P112" s="35"/>
      <c r="Q112" s="35"/>
      <c r="T112" s="35"/>
      <c r="U112" s="35"/>
    </row>
    <row r="113" spans="16:21" s="58" customFormat="1" ht="12.75">
      <c r="P113" s="35"/>
      <c r="Q113" s="35"/>
      <c r="T113" s="35"/>
      <c r="U113" s="35"/>
    </row>
    <row r="114" spans="16:21" s="58" customFormat="1" ht="12.75">
      <c r="P114" s="35"/>
      <c r="Q114" s="35"/>
      <c r="T114" s="35"/>
      <c r="U114" s="35"/>
    </row>
    <row r="115" spans="16:21" s="58" customFormat="1" ht="12.75">
      <c r="P115" s="35"/>
      <c r="Q115" s="35"/>
      <c r="T115" s="35"/>
      <c r="U115" s="35"/>
    </row>
    <row r="116" spans="16:21" s="58" customFormat="1" ht="12.75">
      <c r="P116" s="35"/>
      <c r="Q116" s="35"/>
      <c r="T116" s="35"/>
      <c r="U116" s="35"/>
    </row>
    <row r="117" spans="16:21" s="58" customFormat="1" ht="12.75">
      <c r="P117" s="35"/>
      <c r="Q117" s="35"/>
      <c r="T117" s="35"/>
      <c r="U117" s="35"/>
    </row>
    <row r="118" spans="16:21" s="58" customFormat="1" ht="12.75">
      <c r="P118" s="35"/>
      <c r="Q118" s="35"/>
      <c r="T118" s="35"/>
      <c r="U118" s="35"/>
    </row>
    <row r="119" spans="16:21" s="58" customFormat="1" ht="12.75">
      <c r="P119" s="35"/>
      <c r="Q119" s="35"/>
      <c r="T119" s="35"/>
      <c r="U119" s="35"/>
    </row>
    <row r="120" spans="16:21" s="58" customFormat="1" ht="12.75">
      <c r="P120" s="35"/>
      <c r="Q120" s="35"/>
      <c r="T120" s="35"/>
      <c r="U120" s="35"/>
    </row>
    <row r="121" spans="16:21" s="58" customFormat="1" ht="12.75">
      <c r="P121" s="35"/>
      <c r="Q121" s="35"/>
      <c r="T121" s="35"/>
      <c r="U121" s="35"/>
    </row>
    <row r="122" spans="16:21" s="58" customFormat="1" ht="12.75">
      <c r="P122" s="35"/>
      <c r="Q122" s="35"/>
      <c r="T122" s="35"/>
      <c r="U122" s="35"/>
    </row>
    <row r="123" spans="16:21" s="58" customFormat="1" ht="12.75">
      <c r="P123" s="35"/>
      <c r="Q123" s="35"/>
      <c r="T123" s="35"/>
      <c r="U123" s="35"/>
    </row>
    <row r="124" spans="16:21" s="58" customFormat="1" ht="12.75">
      <c r="P124" s="35"/>
      <c r="Q124" s="35"/>
      <c r="T124" s="35"/>
      <c r="U124" s="35"/>
    </row>
    <row r="125" spans="16:21" s="58" customFormat="1" ht="12.75">
      <c r="P125" s="35"/>
      <c r="Q125" s="35"/>
      <c r="T125" s="35"/>
      <c r="U125" s="35"/>
    </row>
    <row r="126" spans="16:21" s="58" customFormat="1" ht="12.75">
      <c r="P126" s="35"/>
      <c r="Q126" s="35"/>
      <c r="T126" s="35"/>
      <c r="U126" s="35"/>
    </row>
    <row r="127" spans="16:21" s="58" customFormat="1" ht="12.75">
      <c r="P127" s="35"/>
      <c r="Q127" s="35"/>
      <c r="T127" s="35"/>
      <c r="U127" s="35"/>
    </row>
    <row r="128" spans="16:21" s="58" customFormat="1" ht="12.75">
      <c r="P128" s="35"/>
      <c r="Q128" s="35"/>
      <c r="T128" s="35"/>
      <c r="U128" s="35"/>
    </row>
    <row r="129" spans="16:21" s="58" customFormat="1" ht="12.75">
      <c r="P129" s="35"/>
      <c r="Q129" s="35"/>
      <c r="T129" s="35"/>
      <c r="U129" s="35"/>
    </row>
    <row r="130" spans="16:21" s="58" customFormat="1" ht="12.75">
      <c r="P130" s="35"/>
      <c r="Q130" s="35"/>
      <c r="T130" s="35"/>
      <c r="U130" s="35"/>
    </row>
    <row r="131" spans="16:21" s="58" customFormat="1" ht="12.75">
      <c r="P131" s="35"/>
      <c r="Q131" s="35"/>
      <c r="T131" s="35"/>
      <c r="U131" s="35"/>
    </row>
    <row r="132" spans="16:21" s="58" customFormat="1" ht="12.75">
      <c r="P132" s="35"/>
      <c r="Q132" s="35"/>
      <c r="T132" s="35"/>
      <c r="U132" s="35"/>
    </row>
    <row r="133" spans="16:21" s="58" customFormat="1" ht="12.75">
      <c r="P133" s="35"/>
      <c r="Q133" s="35"/>
      <c r="T133" s="35"/>
      <c r="U133" s="35"/>
    </row>
    <row r="134" spans="16:21" s="58" customFormat="1" ht="12.75">
      <c r="P134" s="35"/>
      <c r="Q134" s="35"/>
      <c r="T134" s="35"/>
      <c r="U134" s="35"/>
    </row>
    <row r="135" spans="16:21" s="58" customFormat="1" ht="12.75">
      <c r="P135" s="35"/>
      <c r="Q135" s="35"/>
      <c r="T135" s="35"/>
      <c r="U135" s="35"/>
    </row>
    <row r="136" spans="16:21" s="58" customFormat="1" ht="12.75">
      <c r="P136" s="35"/>
      <c r="Q136" s="35"/>
      <c r="T136" s="35"/>
      <c r="U136" s="35"/>
    </row>
    <row r="137" spans="16:21" s="58" customFormat="1" ht="12.75">
      <c r="P137" s="35"/>
      <c r="Q137" s="35"/>
      <c r="T137" s="35"/>
      <c r="U137" s="35"/>
    </row>
    <row r="138" spans="16:21" s="58" customFormat="1" ht="12.75">
      <c r="P138" s="35"/>
      <c r="Q138" s="35"/>
      <c r="T138" s="35"/>
      <c r="U138" s="35"/>
    </row>
    <row r="139" spans="16:21" s="58" customFormat="1" ht="12.75">
      <c r="P139" s="35"/>
      <c r="Q139" s="35"/>
      <c r="T139" s="35"/>
      <c r="U139" s="35"/>
    </row>
    <row r="140" spans="16:21" s="58" customFormat="1" ht="12.75">
      <c r="P140" s="35"/>
      <c r="Q140" s="35"/>
      <c r="T140" s="35"/>
      <c r="U140" s="35"/>
    </row>
    <row r="141" spans="16:21" s="58" customFormat="1" ht="12.75">
      <c r="P141" s="35"/>
      <c r="Q141" s="35"/>
      <c r="T141" s="35"/>
      <c r="U141" s="35"/>
    </row>
    <row r="142" spans="16:21" s="58" customFormat="1" ht="12.75">
      <c r="P142" s="35"/>
      <c r="Q142" s="35"/>
      <c r="T142" s="35"/>
      <c r="U142" s="35"/>
    </row>
    <row r="143" spans="16:21" s="58" customFormat="1" ht="12.75">
      <c r="P143" s="35"/>
      <c r="Q143" s="35"/>
      <c r="T143" s="35"/>
      <c r="U143" s="35"/>
    </row>
    <row r="144" spans="16:21" s="58" customFormat="1" ht="12.75">
      <c r="P144" s="35"/>
      <c r="Q144" s="35"/>
      <c r="T144" s="35"/>
      <c r="U144" s="35"/>
    </row>
    <row r="145" spans="16:21" s="58" customFormat="1" ht="12.75">
      <c r="P145" s="35"/>
      <c r="Q145" s="35"/>
      <c r="T145" s="35"/>
      <c r="U145" s="35"/>
    </row>
    <row r="146" spans="16:21" s="58" customFormat="1" ht="12.75">
      <c r="P146" s="35"/>
      <c r="Q146" s="35"/>
      <c r="T146" s="35"/>
      <c r="U146" s="35"/>
    </row>
    <row r="147" spans="16:21" s="58" customFormat="1" ht="12.75">
      <c r="P147" s="35"/>
      <c r="Q147" s="35"/>
      <c r="T147" s="35"/>
      <c r="U147" s="35"/>
    </row>
    <row r="148" spans="16:21" s="58" customFormat="1" ht="12.75">
      <c r="P148" s="35"/>
      <c r="Q148" s="35"/>
      <c r="T148" s="35"/>
      <c r="U148" s="35"/>
    </row>
    <row r="149" spans="16:21" s="58" customFormat="1" ht="12.75">
      <c r="P149" s="35"/>
      <c r="Q149" s="35"/>
      <c r="T149" s="35"/>
      <c r="U149" s="35"/>
    </row>
    <row r="150" spans="16:21" s="58" customFormat="1" ht="12.75">
      <c r="P150" s="35"/>
      <c r="Q150" s="35"/>
      <c r="T150" s="35"/>
      <c r="U150" s="35"/>
    </row>
    <row r="151" spans="16:21" s="58" customFormat="1" ht="12.75">
      <c r="P151" s="35"/>
      <c r="Q151" s="35"/>
      <c r="T151" s="35"/>
      <c r="U151" s="35"/>
    </row>
    <row r="152" spans="16:21" s="58" customFormat="1" ht="12.75">
      <c r="P152" s="35"/>
      <c r="Q152" s="35"/>
      <c r="T152" s="35"/>
      <c r="U152" s="35"/>
    </row>
    <row r="153" spans="16:21" s="58" customFormat="1" ht="12.75">
      <c r="P153" s="35"/>
      <c r="Q153" s="35"/>
      <c r="T153" s="35"/>
      <c r="U153" s="35"/>
    </row>
    <row r="154" spans="16:21" s="58" customFormat="1" ht="12.75">
      <c r="P154" s="35"/>
      <c r="Q154" s="35"/>
      <c r="T154" s="35"/>
      <c r="U154" s="35"/>
    </row>
    <row r="155" spans="16:21" s="58" customFormat="1" ht="12.75">
      <c r="P155" s="35"/>
      <c r="Q155" s="35"/>
      <c r="T155" s="35"/>
      <c r="U155" s="35"/>
    </row>
    <row r="156" spans="16:21" s="58" customFormat="1" ht="12.75">
      <c r="P156" s="35"/>
      <c r="Q156" s="35"/>
      <c r="T156" s="35"/>
      <c r="U156" s="35"/>
    </row>
    <row r="157" spans="16:21" s="58" customFormat="1" ht="12.75">
      <c r="P157" s="35"/>
      <c r="Q157" s="35"/>
      <c r="T157" s="35"/>
      <c r="U157" s="35"/>
    </row>
    <row r="158" spans="16:21" s="58" customFormat="1" ht="12.75">
      <c r="P158" s="35"/>
      <c r="Q158" s="35"/>
      <c r="T158" s="35"/>
      <c r="U158" s="35"/>
    </row>
    <row r="159" spans="16:21" s="58" customFormat="1" ht="12.75">
      <c r="P159" s="35"/>
      <c r="Q159" s="35"/>
      <c r="T159" s="35"/>
      <c r="U159" s="35"/>
    </row>
    <row r="160" spans="16:21" s="58" customFormat="1" ht="12.75">
      <c r="P160" s="35"/>
      <c r="Q160" s="35"/>
      <c r="T160" s="35"/>
      <c r="U160" s="35"/>
    </row>
    <row r="161" spans="16:21" s="58" customFormat="1" ht="12.75">
      <c r="P161" s="35"/>
      <c r="Q161" s="35"/>
      <c r="T161" s="35"/>
      <c r="U161" s="35"/>
    </row>
    <row r="162" spans="16:21" s="58" customFormat="1" ht="12.75">
      <c r="P162" s="35"/>
      <c r="Q162" s="35"/>
      <c r="T162" s="35"/>
      <c r="U162" s="35"/>
    </row>
    <row r="163" spans="16:21" s="58" customFormat="1" ht="12.75">
      <c r="P163" s="35"/>
      <c r="Q163" s="35"/>
      <c r="T163" s="35"/>
      <c r="U163" s="35"/>
    </row>
    <row r="164" spans="16:21" s="58" customFormat="1" ht="12.75">
      <c r="P164" s="35"/>
      <c r="Q164" s="35"/>
      <c r="T164" s="35"/>
      <c r="U164" s="35"/>
    </row>
    <row r="165" spans="16:21" s="58" customFormat="1" ht="12.75">
      <c r="P165" s="35"/>
      <c r="Q165" s="35"/>
      <c r="T165" s="35"/>
      <c r="U165" s="35"/>
    </row>
    <row r="166" spans="16:21" s="58" customFormat="1" ht="12.75">
      <c r="P166" s="35"/>
      <c r="Q166" s="35"/>
      <c r="T166" s="35"/>
      <c r="U166" s="35"/>
    </row>
    <row r="167" spans="16:21" s="58" customFormat="1" ht="12.75">
      <c r="P167" s="35"/>
      <c r="Q167" s="35"/>
      <c r="T167" s="35"/>
      <c r="U167" s="35"/>
    </row>
    <row r="168" spans="16:21" s="58" customFormat="1" ht="12.75">
      <c r="P168" s="35"/>
      <c r="Q168" s="35"/>
      <c r="T168" s="35"/>
      <c r="U168" s="35"/>
    </row>
    <row r="169" spans="16:21" s="58" customFormat="1" ht="12.75">
      <c r="P169" s="35"/>
      <c r="Q169" s="35"/>
      <c r="T169" s="35"/>
      <c r="U169" s="35"/>
    </row>
    <row r="170" spans="16:21" s="58" customFormat="1" ht="12.75">
      <c r="P170" s="35"/>
      <c r="Q170" s="35"/>
      <c r="T170" s="35"/>
      <c r="U170" s="35"/>
    </row>
    <row r="171" spans="16:21" s="58" customFormat="1" ht="12.75">
      <c r="P171" s="35"/>
      <c r="Q171" s="35"/>
      <c r="T171" s="35"/>
      <c r="U171" s="35"/>
    </row>
    <row r="172" spans="16:21" s="58" customFormat="1" ht="12.75">
      <c r="P172" s="35"/>
      <c r="Q172" s="35"/>
      <c r="T172" s="35"/>
      <c r="U172" s="35"/>
    </row>
    <row r="173" spans="16:21" s="58" customFormat="1" ht="12.75">
      <c r="P173" s="35"/>
      <c r="Q173" s="35"/>
      <c r="T173" s="35"/>
      <c r="U173" s="35"/>
    </row>
    <row r="174" spans="16:21" s="58" customFormat="1" ht="12.75">
      <c r="P174" s="35"/>
      <c r="Q174" s="35"/>
      <c r="T174" s="35"/>
      <c r="U174" s="35"/>
    </row>
    <row r="175" spans="16:21" s="58" customFormat="1" ht="12.75">
      <c r="P175" s="35"/>
      <c r="Q175" s="35"/>
      <c r="T175" s="35"/>
      <c r="U175" s="35"/>
    </row>
    <row r="176" spans="16:21" s="58" customFormat="1" ht="12.75">
      <c r="P176" s="35"/>
      <c r="Q176" s="35"/>
      <c r="T176" s="35"/>
      <c r="U176" s="35"/>
    </row>
    <row r="177" spans="16:21" s="58" customFormat="1" ht="12.75">
      <c r="P177" s="35"/>
      <c r="Q177" s="35"/>
      <c r="T177" s="35"/>
      <c r="U177" s="35"/>
    </row>
    <row r="178" spans="16:21" s="58" customFormat="1" ht="12.75">
      <c r="P178" s="35"/>
      <c r="Q178" s="35"/>
      <c r="T178" s="35"/>
      <c r="U178" s="35"/>
    </row>
    <row r="179" spans="16:21" s="58" customFormat="1" ht="12.75">
      <c r="P179" s="35"/>
      <c r="Q179" s="35"/>
      <c r="T179" s="35"/>
      <c r="U179" s="35"/>
    </row>
    <row r="180" spans="16:21" s="58" customFormat="1" ht="12.75">
      <c r="P180" s="35"/>
      <c r="Q180" s="35"/>
      <c r="T180" s="35"/>
      <c r="U180" s="35"/>
    </row>
    <row r="181" spans="16:21" s="58" customFormat="1" ht="12.75">
      <c r="P181" s="35"/>
      <c r="Q181" s="35"/>
      <c r="T181" s="35"/>
      <c r="U181" s="35"/>
    </row>
    <row r="182" spans="16:21" s="58" customFormat="1" ht="12.75">
      <c r="P182" s="35"/>
      <c r="Q182" s="35"/>
      <c r="T182" s="35"/>
      <c r="U182" s="35"/>
    </row>
    <row r="183" spans="16:21" s="58" customFormat="1" ht="12.75">
      <c r="P183" s="35"/>
      <c r="Q183" s="35"/>
      <c r="T183" s="35"/>
      <c r="U183" s="35"/>
    </row>
    <row r="184" spans="16:21" s="58" customFormat="1" ht="12.75">
      <c r="P184" s="35"/>
      <c r="Q184" s="35"/>
      <c r="T184" s="35"/>
      <c r="U184" s="35"/>
    </row>
    <row r="185" spans="16:21" s="58" customFormat="1" ht="12.75">
      <c r="P185" s="35"/>
      <c r="Q185" s="35"/>
      <c r="T185" s="35"/>
      <c r="U185" s="35"/>
    </row>
    <row r="186" spans="16:21" s="58" customFormat="1" ht="12.75">
      <c r="P186" s="35"/>
      <c r="Q186" s="35"/>
      <c r="T186" s="35"/>
      <c r="U186" s="35"/>
    </row>
    <row r="187" spans="16:21" s="58" customFormat="1" ht="12.75">
      <c r="P187" s="35"/>
      <c r="Q187" s="35"/>
      <c r="T187" s="35"/>
      <c r="U187" s="35"/>
    </row>
    <row r="188" spans="16:21" s="58" customFormat="1" ht="12.75">
      <c r="P188" s="35"/>
      <c r="Q188" s="35"/>
      <c r="T188" s="35"/>
      <c r="U188" s="35"/>
    </row>
    <row r="189" spans="16:21" s="58" customFormat="1" ht="12.75">
      <c r="P189" s="35"/>
      <c r="Q189" s="35"/>
      <c r="T189" s="35"/>
      <c r="U189" s="35"/>
    </row>
    <row r="190" spans="16:21" s="58" customFormat="1" ht="12.75">
      <c r="P190" s="35"/>
      <c r="Q190" s="35"/>
      <c r="T190" s="35"/>
      <c r="U190" s="35"/>
    </row>
    <row r="191" spans="16:21" s="58" customFormat="1" ht="12.75">
      <c r="P191" s="35"/>
      <c r="Q191" s="35"/>
      <c r="T191" s="35"/>
      <c r="U191" s="35"/>
    </row>
    <row r="192" spans="16:21" s="58" customFormat="1" ht="12.75">
      <c r="P192" s="35"/>
      <c r="Q192" s="35"/>
      <c r="T192" s="35"/>
      <c r="U192" s="35"/>
    </row>
    <row r="193" spans="16:21" s="58" customFormat="1" ht="12.75">
      <c r="P193" s="35"/>
      <c r="Q193" s="35"/>
      <c r="T193" s="35"/>
      <c r="U193" s="35"/>
    </row>
    <row r="194" spans="16:21" s="58" customFormat="1" ht="12.75">
      <c r="P194" s="35"/>
      <c r="Q194" s="35"/>
      <c r="T194" s="35"/>
      <c r="U194" s="35"/>
    </row>
    <row r="195" spans="16:21" s="58" customFormat="1" ht="12.75">
      <c r="P195" s="35"/>
      <c r="Q195" s="35"/>
      <c r="T195" s="35"/>
      <c r="U195" s="35"/>
    </row>
    <row r="196" spans="16:21" s="58" customFormat="1" ht="12.75">
      <c r="P196" s="35"/>
      <c r="Q196" s="35"/>
      <c r="T196" s="35"/>
      <c r="U196" s="35"/>
    </row>
    <row r="197" spans="16:21" s="58" customFormat="1" ht="12.75">
      <c r="P197" s="35"/>
      <c r="Q197" s="35"/>
      <c r="T197" s="35"/>
      <c r="U197" s="35"/>
    </row>
    <row r="198" spans="16:21" s="58" customFormat="1" ht="12.75">
      <c r="P198" s="35"/>
      <c r="Q198" s="35"/>
      <c r="T198" s="35"/>
      <c r="U198" s="35"/>
    </row>
    <row r="199" spans="16:21" s="58" customFormat="1" ht="12.75">
      <c r="P199" s="35"/>
      <c r="Q199" s="35"/>
      <c r="T199" s="35"/>
      <c r="U199" s="35"/>
    </row>
    <row r="200" spans="16:21" s="58" customFormat="1" ht="12.75">
      <c r="P200" s="35"/>
      <c r="Q200" s="35"/>
      <c r="T200" s="35"/>
      <c r="U200" s="35"/>
    </row>
    <row r="201" spans="16:21" s="58" customFormat="1" ht="12.75">
      <c r="P201" s="35"/>
      <c r="Q201" s="35"/>
      <c r="T201" s="35"/>
      <c r="U201" s="35"/>
    </row>
    <row r="202" spans="16:21" s="58" customFormat="1" ht="12.75">
      <c r="P202" s="35"/>
      <c r="Q202" s="35"/>
      <c r="T202" s="35"/>
      <c r="U202" s="35"/>
    </row>
    <row r="203" spans="16:21" s="58" customFormat="1" ht="12.75">
      <c r="P203" s="35"/>
      <c r="Q203" s="35"/>
      <c r="T203" s="35"/>
      <c r="U203" s="35"/>
    </row>
    <row r="204" spans="16:21" s="58" customFormat="1" ht="12.75">
      <c r="P204" s="35"/>
      <c r="Q204" s="35"/>
      <c r="T204" s="35"/>
      <c r="U204" s="35"/>
    </row>
    <row r="205" spans="16:21" s="58" customFormat="1" ht="12.75">
      <c r="P205" s="35"/>
      <c r="Q205" s="35"/>
      <c r="T205" s="35"/>
      <c r="U205" s="35"/>
    </row>
    <row r="206" spans="16:21" s="58" customFormat="1" ht="12.75">
      <c r="P206" s="35"/>
      <c r="Q206" s="35"/>
      <c r="T206" s="35"/>
      <c r="U206" s="35"/>
    </row>
    <row r="207" spans="16:21" s="58" customFormat="1" ht="12.75">
      <c r="P207" s="35"/>
      <c r="Q207" s="35"/>
      <c r="T207" s="35"/>
      <c r="U207" s="35"/>
    </row>
    <row r="208" spans="16:21" s="58" customFormat="1" ht="12.75">
      <c r="P208" s="35"/>
      <c r="Q208" s="35"/>
      <c r="T208" s="35"/>
      <c r="U208" s="35"/>
    </row>
    <row r="209" spans="16:21" s="58" customFormat="1" ht="12.75">
      <c r="P209" s="35"/>
      <c r="Q209" s="35"/>
      <c r="T209" s="35"/>
      <c r="U209" s="35"/>
    </row>
    <row r="210" spans="16:21" s="58" customFormat="1" ht="12.75">
      <c r="P210" s="35"/>
      <c r="Q210" s="35"/>
      <c r="T210" s="35"/>
      <c r="U210" s="35"/>
    </row>
    <row r="211" spans="16:21" s="58" customFormat="1" ht="12.75">
      <c r="P211" s="35"/>
      <c r="Q211" s="35"/>
      <c r="T211" s="35"/>
      <c r="U211" s="35"/>
    </row>
    <row r="212" spans="16:21" s="58" customFormat="1" ht="12.75">
      <c r="P212" s="35"/>
      <c r="Q212" s="35"/>
      <c r="T212" s="35"/>
      <c r="U212" s="35"/>
    </row>
    <row r="213" spans="16:21" s="58" customFormat="1" ht="12.75">
      <c r="P213" s="35"/>
      <c r="Q213" s="35"/>
      <c r="T213" s="35"/>
      <c r="U213" s="35"/>
    </row>
    <row r="214" spans="16:21" s="58" customFormat="1" ht="12.75">
      <c r="P214" s="35"/>
      <c r="Q214" s="35"/>
      <c r="T214" s="35"/>
      <c r="U214" s="35"/>
    </row>
    <row r="215" spans="16:21" s="58" customFormat="1" ht="12.75">
      <c r="P215" s="35"/>
      <c r="Q215" s="35"/>
      <c r="T215" s="35"/>
      <c r="U215" s="35"/>
    </row>
    <row r="216" spans="16:21" s="58" customFormat="1" ht="12.75">
      <c r="P216" s="35"/>
      <c r="Q216" s="35"/>
      <c r="T216" s="35"/>
      <c r="U216" s="35"/>
    </row>
    <row r="217" spans="16:21" s="58" customFormat="1" ht="12.75">
      <c r="P217" s="35"/>
      <c r="Q217" s="35"/>
      <c r="T217" s="35"/>
      <c r="U217" s="35"/>
    </row>
    <row r="218" spans="16:21" s="58" customFormat="1" ht="12.75">
      <c r="P218" s="35"/>
      <c r="Q218" s="35"/>
      <c r="T218" s="35"/>
      <c r="U218" s="35"/>
    </row>
    <row r="219" spans="16:21" s="58" customFormat="1" ht="12.75">
      <c r="P219" s="35"/>
      <c r="Q219" s="35"/>
      <c r="T219" s="35"/>
      <c r="U219" s="35"/>
    </row>
    <row r="220" spans="16:21" s="58" customFormat="1" ht="12.75">
      <c r="P220" s="35"/>
      <c r="Q220" s="35"/>
      <c r="T220" s="35"/>
      <c r="U220" s="35"/>
    </row>
    <row r="221" spans="16:21" s="58" customFormat="1" ht="12.75">
      <c r="P221" s="35"/>
      <c r="Q221" s="35"/>
      <c r="T221" s="35"/>
      <c r="U221" s="35"/>
    </row>
    <row r="222" spans="16:21" s="58" customFormat="1" ht="12.75">
      <c r="P222" s="35"/>
      <c r="Q222" s="35"/>
      <c r="T222" s="35"/>
      <c r="U222" s="35"/>
    </row>
    <row r="223" spans="16:21" s="58" customFormat="1" ht="12.75">
      <c r="P223" s="35"/>
      <c r="Q223" s="35"/>
      <c r="T223" s="35"/>
      <c r="U223" s="35"/>
    </row>
    <row r="224" spans="16:21" s="58" customFormat="1" ht="12.75">
      <c r="P224" s="35"/>
      <c r="Q224" s="35"/>
      <c r="T224" s="35"/>
      <c r="U224" s="35"/>
    </row>
    <row r="225" spans="16:21" s="58" customFormat="1" ht="12.75">
      <c r="P225" s="35"/>
      <c r="Q225" s="35"/>
      <c r="T225" s="35"/>
      <c r="U225" s="35"/>
    </row>
    <row r="226" spans="16:21" s="58" customFormat="1" ht="12.75">
      <c r="P226" s="35"/>
      <c r="Q226" s="35"/>
      <c r="T226" s="35"/>
      <c r="U226" s="35"/>
    </row>
    <row r="227" spans="16:21" s="58" customFormat="1" ht="12.75">
      <c r="P227" s="35"/>
      <c r="Q227" s="35"/>
      <c r="T227" s="35"/>
      <c r="U227" s="35"/>
    </row>
    <row r="228" spans="16:21" s="58" customFormat="1" ht="12.75">
      <c r="P228" s="35"/>
      <c r="Q228" s="35"/>
      <c r="T228" s="35"/>
      <c r="U228" s="35"/>
    </row>
    <row r="229" spans="16:21" s="58" customFormat="1" ht="12.75">
      <c r="P229" s="35"/>
      <c r="Q229" s="35"/>
      <c r="T229" s="35"/>
      <c r="U229" s="35"/>
    </row>
    <row r="230" spans="16:21" s="58" customFormat="1" ht="12.75">
      <c r="P230" s="35"/>
      <c r="Q230" s="35"/>
      <c r="T230" s="35"/>
      <c r="U230" s="35"/>
    </row>
    <row r="231" spans="16:21" s="58" customFormat="1" ht="12.75">
      <c r="P231" s="35"/>
      <c r="Q231" s="35"/>
      <c r="T231" s="35"/>
      <c r="U231" s="35"/>
    </row>
    <row r="232" spans="16:21" s="58" customFormat="1" ht="12.75">
      <c r="P232" s="35"/>
      <c r="Q232" s="35"/>
      <c r="T232" s="35"/>
      <c r="U232" s="35"/>
    </row>
    <row r="233" spans="16:21" s="58" customFormat="1" ht="12.75">
      <c r="P233" s="35"/>
      <c r="Q233" s="35"/>
      <c r="T233" s="35"/>
      <c r="U233" s="35"/>
    </row>
    <row r="234" spans="16:21" s="58" customFormat="1" ht="12.75">
      <c r="P234" s="35"/>
      <c r="Q234" s="35"/>
      <c r="T234" s="35"/>
      <c r="U234" s="35"/>
    </row>
    <row r="235" spans="16:21" s="58" customFormat="1" ht="12.75">
      <c r="P235" s="35"/>
      <c r="Q235" s="35"/>
      <c r="T235" s="35"/>
      <c r="U235" s="35"/>
    </row>
    <row r="236" spans="16:21" s="58" customFormat="1" ht="12.75">
      <c r="P236" s="35"/>
      <c r="Q236" s="35"/>
      <c r="T236" s="35"/>
      <c r="U236" s="35"/>
    </row>
    <row r="237" spans="16:21" s="58" customFormat="1" ht="12.75">
      <c r="P237" s="35"/>
      <c r="Q237" s="35"/>
      <c r="T237" s="35"/>
      <c r="U237" s="35"/>
    </row>
    <row r="238" spans="16:21" s="58" customFormat="1" ht="12.75">
      <c r="P238" s="35"/>
      <c r="Q238" s="35"/>
      <c r="T238" s="35"/>
      <c r="U238" s="35"/>
    </row>
    <row r="239" spans="16:21" s="58" customFormat="1" ht="12.75">
      <c r="P239" s="35"/>
      <c r="Q239" s="35"/>
      <c r="T239" s="35"/>
      <c r="U239" s="35"/>
    </row>
    <row r="240" spans="16:21" s="58" customFormat="1" ht="12.75">
      <c r="P240" s="35"/>
      <c r="Q240" s="35"/>
      <c r="T240" s="35"/>
      <c r="U240" s="35"/>
    </row>
    <row r="241" spans="16:21" s="58" customFormat="1" ht="12.75">
      <c r="P241" s="35"/>
      <c r="Q241" s="35"/>
      <c r="T241" s="35"/>
      <c r="U241" s="35"/>
    </row>
    <row r="242" spans="16:21" s="58" customFormat="1" ht="12.75">
      <c r="P242" s="35"/>
      <c r="Q242" s="35"/>
      <c r="T242" s="35"/>
      <c r="U242" s="35"/>
    </row>
    <row r="243" spans="16:21" s="58" customFormat="1" ht="12.75">
      <c r="P243" s="35"/>
      <c r="Q243" s="35"/>
      <c r="T243" s="35"/>
      <c r="U243" s="35"/>
    </row>
    <row r="244" spans="16:21" s="58" customFormat="1" ht="12.75">
      <c r="P244" s="35"/>
      <c r="Q244" s="35"/>
      <c r="T244" s="35"/>
      <c r="U244" s="35"/>
    </row>
    <row r="245" spans="16:21" s="58" customFormat="1" ht="12.75">
      <c r="P245" s="35"/>
      <c r="Q245" s="35"/>
      <c r="T245" s="35"/>
      <c r="U245" s="35"/>
    </row>
    <row r="246" spans="16:21" s="58" customFormat="1" ht="12.75">
      <c r="P246" s="35"/>
      <c r="Q246" s="35"/>
      <c r="T246" s="35"/>
      <c r="U246" s="35"/>
    </row>
    <row r="247" spans="16:21" s="58" customFormat="1" ht="12.75">
      <c r="P247" s="35"/>
      <c r="Q247" s="35"/>
      <c r="T247" s="35"/>
      <c r="U247" s="35"/>
    </row>
    <row r="248" spans="16:21" s="58" customFormat="1" ht="12.75">
      <c r="P248" s="35"/>
      <c r="Q248" s="35"/>
      <c r="T248" s="35"/>
      <c r="U248" s="35"/>
    </row>
    <row r="249" spans="16:21" s="58" customFormat="1" ht="12.75">
      <c r="P249" s="35"/>
      <c r="Q249" s="35"/>
      <c r="T249" s="35"/>
      <c r="U249" s="35"/>
    </row>
    <row r="250" spans="16:21" s="58" customFormat="1" ht="12.75">
      <c r="P250" s="35"/>
      <c r="Q250" s="35"/>
      <c r="T250" s="35"/>
      <c r="U250" s="35"/>
    </row>
    <row r="251" spans="16:21" s="58" customFormat="1" ht="12.75">
      <c r="P251" s="35"/>
      <c r="Q251" s="35"/>
      <c r="T251" s="35"/>
      <c r="U251" s="35"/>
    </row>
    <row r="252" spans="16:21" s="58" customFormat="1" ht="12.75">
      <c r="P252" s="35"/>
      <c r="Q252" s="35"/>
      <c r="T252" s="35"/>
      <c r="U252" s="35"/>
    </row>
    <row r="253" spans="16:21" s="58" customFormat="1" ht="12.75">
      <c r="P253" s="35"/>
      <c r="Q253" s="35"/>
      <c r="T253" s="35"/>
      <c r="U253" s="35"/>
    </row>
    <row r="254" spans="16:21" s="58" customFormat="1" ht="12.75">
      <c r="P254" s="35"/>
      <c r="Q254" s="35"/>
      <c r="T254" s="35"/>
      <c r="U254" s="35"/>
    </row>
    <row r="255" spans="16:21" s="58" customFormat="1" ht="12.75">
      <c r="P255" s="35"/>
      <c r="Q255" s="35"/>
      <c r="T255" s="35"/>
      <c r="U255" s="35"/>
    </row>
    <row r="256" spans="16:21" s="58" customFormat="1" ht="12.75">
      <c r="P256" s="35"/>
      <c r="Q256" s="35"/>
      <c r="T256" s="35"/>
      <c r="U256" s="35"/>
    </row>
    <row r="257" spans="16:21" s="58" customFormat="1" ht="12.75">
      <c r="P257" s="35"/>
      <c r="Q257" s="35"/>
      <c r="T257" s="35"/>
      <c r="U257" s="35"/>
    </row>
    <row r="258" spans="16:21" s="58" customFormat="1" ht="12.75">
      <c r="P258" s="35"/>
      <c r="Q258" s="35"/>
      <c r="T258" s="35"/>
      <c r="U258" s="35"/>
    </row>
    <row r="259" spans="16:21" s="58" customFormat="1" ht="12.75">
      <c r="P259" s="35"/>
      <c r="Q259" s="35"/>
      <c r="T259" s="35"/>
      <c r="U259" s="35"/>
    </row>
    <row r="260" spans="16:21" s="58" customFormat="1" ht="12.75">
      <c r="P260" s="35"/>
      <c r="Q260" s="35"/>
      <c r="T260" s="35"/>
      <c r="U260" s="35"/>
    </row>
    <row r="261" spans="16:21" s="58" customFormat="1" ht="12.75">
      <c r="P261" s="35"/>
      <c r="Q261" s="35"/>
      <c r="T261" s="35"/>
      <c r="U261" s="35"/>
    </row>
    <row r="262" spans="16:21" s="58" customFormat="1" ht="12.75">
      <c r="P262" s="35"/>
      <c r="Q262" s="35"/>
      <c r="T262" s="35"/>
      <c r="U262" s="35"/>
    </row>
    <row r="263" spans="16:21" s="58" customFormat="1" ht="12.75">
      <c r="P263" s="35"/>
      <c r="Q263" s="35"/>
      <c r="T263" s="35"/>
      <c r="U263" s="35"/>
    </row>
    <row r="264" spans="16:21" s="58" customFormat="1" ht="12.75">
      <c r="P264" s="35"/>
      <c r="Q264" s="35"/>
      <c r="T264" s="35"/>
      <c r="U264" s="35"/>
    </row>
    <row r="265" spans="16:21" s="58" customFormat="1" ht="12.75">
      <c r="P265" s="35"/>
      <c r="Q265" s="35"/>
      <c r="T265" s="35"/>
      <c r="U265" s="35"/>
    </row>
    <row r="266" spans="16:21" s="58" customFormat="1" ht="12.75">
      <c r="P266" s="35"/>
      <c r="Q266" s="35"/>
      <c r="T266" s="35"/>
      <c r="U266" s="35"/>
    </row>
    <row r="267" spans="16:21" s="58" customFormat="1" ht="12.75">
      <c r="P267" s="35"/>
      <c r="Q267" s="35"/>
      <c r="T267" s="35"/>
      <c r="U267" s="35"/>
    </row>
    <row r="268" spans="16:21" s="58" customFormat="1" ht="12.75">
      <c r="P268" s="35"/>
      <c r="Q268" s="35"/>
      <c r="T268" s="35"/>
      <c r="U268" s="35"/>
    </row>
    <row r="269" spans="16:21" s="58" customFormat="1" ht="12.75">
      <c r="P269" s="35"/>
      <c r="Q269" s="35"/>
      <c r="T269" s="35"/>
      <c r="U269" s="35"/>
    </row>
    <row r="270" spans="16:21" s="58" customFormat="1" ht="12.75">
      <c r="P270" s="35"/>
      <c r="Q270" s="35"/>
      <c r="T270" s="35"/>
      <c r="U270" s="35"/>
    </row>
    <row r="271" spans="16:21" s="58" customFormat="1" ht="12.75">
      <c r="P271" s="35"/>
      <c r="Q271" s="35"/>
      <c r="T271" s="35"/>
      <c r="U271" s="35"/>
    </row>
    <row r="272" spans="16:21" s="58" customFormat="1" ht="12.75">
      <c r="P272" s="35"/>
      <c r="Q272" s="35"/>
      <c r="T272" s="35"/>
      <c r="U272" s="35"/>
    </row>
    <row r="273" spans="16:21" s="58" customFormat="1" ht="12.75">
      <c r="P273" s="35"/>
      <c r="Q273" s="35"/>
      <c r="T273" s="35"/>
      <c r="U273" s="35"/>
    </row>
    <row r="274" spans="16:21" s="58" customFormat="1" ht="12.75">
      <c r="P274" s="35"/>
      <c r="Q274" s="35"/>
      <c r="T274" s="35"/>
      <c r="U274" s="35"/>
    </row>
    <row r="275" spans="16:21" s="58" customFormat="1" ht="12.75">
      <c r="P275" s="35"/>
      <c r="Q275" s="35"/>
      <c r="T275" s="35"/>
      <c r="U275" s="35"/>
    </row>
    <row r="276" spans="16:21" s="58" customFormat="1" ht="12.75">
      <c r="P276" s="35"/>
      <c r="Q276" s="35"/>
      <c r="T276" s="35"/>
      <c r="U276" s="35"/>
    </row>
    <row r="277" spans="16:21" s="58" customFormat="1" ht="12.75">
      <c r="P277" s="35"/>
      <c r="Q277" s="35"/>
      <c r="T277" s="35"/>
      <c r="U277" s="35"/>
    </row>
    <row r="278" spans="16:21" s="58" customFormat="1" ht="12.75">
      <c r="P278" s="35"/>
      <c r="Q278" s="35"/>
      <c r="T278" s="35"/>
      <c r="U278" s="35"/>
    </row>
    <row r="279" spans="16:21" s="58" customFormat="1" ht="12.75">
      <c r="P279" s="35"/>
      <c r="Q279" s="35"/>
      <c r="T279" s="35"/>
      <c r="U279" s="35"/>
    </row>
    <row r="280" spans="16:21" s="58" customFormat="1" ht="12.75">
      <c r="P280" s="35"/>
      <c r="Q280" s="35"/>
      <c r="T280" s="35"/>
      <c r="U280" s="35"/>
    </row>
    <row r="281" spans="16:21" s="58" customFormat="1" ht="12.75">
      <c r="P281" s="35"/>
      <c r="Q281" s="35"/>
      <c r="T281" s="35"/>
      <c r="U281" s="35"/>
    </row>
    <row r="282" spans="16:21" s="58" customFormat="1" ht="12.75">
      <c r="P282" s="35"/>
      <c r="Q282" s="35"/>
      <c r="T282" s="35"/>
      <c r="U282" s="35"/>
    </row>
    <row r="283" spans="16:21" s="58" customFormat="1" ht="12.75">
      <c r="P283" s="35"/>
      <c r="Q283" s="35"/>
      <c r="T283" s="35"/>
      <c r="U283" s="35"/>
    </row>
    <row r="284" spans="16:21" s="58" customFormat="1" ht="12.75">
      <c r="P284" s="35"/>
      <c r="Q284" s="35"/>
      <c r="T284" s="35"/>
      <c r="U284" s="35"/>
    </row>
    <row r="285" spans="16:21" s="58" customFormat="1" ht="12.75">
      <c r="P285" s="35"/>
      <c r="Q285" s="35"/>
      <c r="T285" s="35"/>
      <c r="U285" s="35"/>
    </row>
    <row r="286" spans="16:21" s="58" customFormat="1" ht="12.75">
      <c r="P286" s="35"/>
      <c r="Q286" s="35"/>
      <c r="T286" s="35"/>
      <c r="U286" s="35"/>
    </row>
    <row r="287" spans="16:21" s="58" customFormat="1" ht="12.75">
      <c r="P287" s="35"/>
      <c r="Q287" s="35"/>
      <c r="T287" s="35"/>
      <c r="U287" s="35"/>
    </row>
    <row r="288" spans="16:21" s="58" customFormat="1" ht="12.75">
      <c r="P288" s="35"/>
      <c r="Q288" s="35"/>
      <c r="T288" s="35"/>
      <c r="U288" s="35"/>
    </row>
    <row r="289" spans="16:21" s="58" customFormat="1" ht="12.75">
      <c r="P289" s="35"/>
      <c r="Q289" s="35"/>
      <c r="T289" s="35"/>
      <c r="U289" s="35"/>
    </row>
    <row r="290" spans="16:21" s="58" customFormat="1" ht="12.75">
      <c r="P290" s="35"/>
      <c r="Q290" s="35"/>
      <c r="T290" s="35"/>
      <c r="U290" s="35"/>
    </row>
    <row r="291" spans="16:21" s="58" customFormat="1" ht="12.75">
      <c r="P291" s="35"/>
      <c r="Q291" s="35"/>
      <c r="T291" s="35"/>
      <c r="U291" s="35"/>
    </row>
    <row r="292" spans="16:21" s="58" customFormat="1" ht="12.75">
      <c r="P292" s="35"/>
      <c r="Q292" s="35"/>
      <c r="T292" s="35"/>
      <c r="U292" s="35"/>
    </row>
    <row r="293" spans="16:21" s="58" customFormat="1" ht="12.75">
      <c r="P293" s="35"/>
      <c r="Q293" s="35"/>
      <c r="T293" s="35"/>
      <c r="U293" s="35"/>
    </row>
    <row r="294" spans="16:21" s="58" customFormat="1" ht="12.75">
      <c r="P294" s="35"/>
      <c r="Q294" s="35"/>
      <c r="T294" s="35"/>
      <c r="U294" s="35"/>
    </row>
    <row r="295" spans="16:21" s="58" customFormat="1" ht="12.75">
      <c r="P295" s="35"/>
      <c r="Q295" s="35"/>
      <c r="T295" s="35"/>
      <c r="U295" s="35"/>
    </row>
    <row r="296" spans="16:21" s="58" customFormat="1" ht="12.75">
      <c r="P296" s="35"/>
      <c r="Q296" s="35"/>
      <c r="T296" s="35"/>
      <c r="U296" s="35"/>
    </row>
    <row r="297" spans="16:21" s="58" customFormat="1" ht="12.75">
      <c r="P297" s="35"/>
      <c r="Q297" s="35"/>
      <c r="T297" s="35"/>
      <c r="U297" s="35"/>
    </row>
    <row r="298" spans="16:21" s="58" customFormat="1" ht="12.75">
      <c r="P298" s="35"/>
      <c r="Q298" s="35"/>
      <c r="T298" s="35"/>
      <c r="U298" s="35"/>
    </row>
    <row r="299" spans="16:21" s="58" customFormat="1" ht="12.75">
      <c r="P299" s="35"/>
      <c r="Q299" s="35"/>
      <c r="T299" s="35"/>
      <c r="U299" s="35"/>
    </row>
    <row r="300" spans="16:21" s="58" customFormat="1" ht="12.75">
      <c r="P300" s="35"/>
      <c r="Q300" s="35"/>
      <c r="T300" s="35"/>
      <c r="U300" s="35"/>
    </row>
    <row r="301" spans="16:21" s="58" customFormat="1" ht="12.75">
      <c r="P301" s="35"/>
      <c r="Q301" s="35"/>
      <c r="T301" s="35"/>
      <c r="U301" s="35"/>
    </row>
    <row r="302" spans="16:21" s="58" customFormat="1" ht="12.75">
      <c r="P302" s="35"/>
      <c r="Q302" s="35"/>
      <c r="T302" s="35"/>
      <c r="U302" s="35"/>
    </row>
    <row r="303" spans="16:21" s="58" customFormat="1" ht="12.75">
      <c r="P303" s="35"/>
      <c r="Q303" s="35"/>
      <c r="T303" s="35"/>
      <c r="U303" s="35"/>
    </row>
    <row r="304" spans="16:21" s="58" customFormat="1" ht="12.75">
      <c r="P304" s="35"/>
      <c r="Q304" s="35"/>
      <c r="T304" s="35"/>
      <c r="U304" s="35"/>
    </row>
    <row r="305" spans="16:21" s="58" customFormat="1" ht="12.75">
      <c r="P305" s="35"/>
      <c r="Q305" s="35"/>
      <c r="T305" s="35"/>
      <c r="U305" s="35"/>
    </row>
    <row r="306" spans="16:21" s="58" customFormat="1" ht="12.75">
      <c r="P306" s="35"/>
      <c r="Q306" s="35"/>
      <c r="T306" s="35"/>
      <c r="U306" s="35"/>
    </row>
    <row r="307" spans="16:21" s="58" customFormat="1" ht="12.75">
      <c r="P307" s="35"/>
      <c r="Q307" s="35"/>
      <c r="T307" s="35"/>
      <c r="U307" s="35"/>
    </row>
    <row r="308" spans="16:21" s="58" customFormat="1" ht="12.75">
      <c r="P308" s="35"/>
      <c r="Q308" s="35"/>
      <c r="T308" s="35"/>
      <c r="U308" s="35"/>
    </row>
    <row r="309" spans="16:21" s="58" customFormat="1" ht="12.75">
      <c r="P309" s="35"/>
      <c r="Q309" s="35"/>
      <c r="T309" s="35"/>
      <c r="U309" s="35"/>
    </row>
    <row r="310" spans="16:21" s="58" customFormat="1" ht="12.75">
      <c r="P310" s="35"/>
      <c r="Q310" s="35"/>
      <c r="T310" s="35"/>
      <c r="U310" s="35"/>
    </row>
    <row r="311" spans="16:21" s="58" customFormat="1" ht="12.75">
      <c r="P311" s="35"/>
      <c r="Q311" s="35"/>
      <c r="T311" s="35"/>
      <c r="U311" s="35"/>
    </row>
    <row r="312" spans="16:21" s="58" customFormat="1" ht="12.75">
      <c r="P312" s="35"/>
      <c r="Q312" s="35"/>
      <c r="T312" s="35"/>
      <c r="U312" s="35"/>
    </row>
    <row r="313" spans="16:21" s="58" customFormat="1" ht="12.75">
      <c r="P313" s="35"/>
      <c r="Q313" s="35"/>
      <c r="T313" s="35"/>
      <c r="U313" s="35"/>
    </row>
    <row r="314" spans="16:21" s="58" customFormat="1" ht="12.75">
      <c r="P314" s="35"/>
      <c r="Q314" s="35"/>
      <c r="T314" s="35"/>
      <c r="U314" s="35"/>
    </row>
    <row r="315" spans="16:21" s="58" customFormat="1" ht="12.75">
      <c r="P315" s="35"/>
      <c r="Q315" s="35"/>
      <c r="T315" s="35"/>
      <c r="U315" s="35"/>
    </row>
    <row r="316" spans="16:21" s="58" customFormat="1" ht="12.75">
      <c r="P316" s="35"/>
      <c r="Q316" s="35"/>
      <c r="T316" s="35"/>
      <c r="U316" s="35"/>
    </row>
    <row r="317" spans="16:21" s="58" customFormat="1" ht="12.75">
      <c r="P317" s="35"/>
      <c r="Q317" s="35"/>
      <c r="T317" s="35"/>
      <c r="U317" s="35"/>
    </row>
    <row r="318" spans="16:21" s="58" customFormat="1" ht="12.75">
      <c r="P318" s="35"/>
      <c r="Q318" s="35"/>
      <c r="T318" s="35"/>
      <c r="U318" s="35"/>
    </row>
    <row r="319" spans="16:21" s="58" customFormat="1" ht="12.75">
      <c r="P319" s="35"/>
      <c r="Q319" s="35"/>
      <c r="T319" s="35"/>
      <c r="U319" s="35"/>
    </row>
    <row r="320" spans="16:21" s="58" customFormat="1" ht="12.75">
      <c r="P320" s="35"/>
      <c r="Q320" s="35"/>
      <c r="T320" s="35"/>
      <c r="U320" s="35"/>
    </row>
    <row r="321" spans="16:21" s="58" customFormat="1" ht="12.75">
      <c r="P321" s="35"/>
      <c r="Q321" s="35"/>
      <c r="T321" s="35"/>
      <c r="U321" s="35"/>
    </row>
    <row r="322" spans="16:21" s="58" customFormat="1" ht="12.75">
      <c r="P322" s="35"/>
      <c r="Q322" s="35"/>
      <c r="T322" s="35"/>
      <c r="U322" s="35"/>
    </row>
    <row r="323" spans="16:21" s="58" customFormat="1" ht="12.75">
      <c r="P323" s="35"/>
      <c r="Q323" s="35"/>
      <c r="T323" s="35"/>
      <c r="U323" s="35"/>
    </row>
    <row r="324" spans="16:21" s="58" customFormat="1" ht="12.75">
      <c r="P324" s="35"/>
      <c r="Q324" s="35"/>
      <c r="T324" s="35"/>
      <c r="U324" s="35"/>
    </row>
    <row r="325" spans="16:21" s="58" customFormat="1" ht="12.75">
      <c r="P325" s="35"/>
      <c r="Q325" s="35"/>
      <c r="T325" s="35"/>
      <c r="U325" s="35"/>
    </row>
    <row r="326" spans="16:21" s="58" customFormat="1" ht="12.75">
      <c r="P326" s="35"/>
      <c r="Q326" s="35"/>
      <c r="T326" s="35"/>
      <c r="U326" s="35"/>
    </row>
    <row r="327" spans="16:21" s="58" customFormat="1" ht="12.75">
      <c r="P327" s="35"/>
      <c r="Q327" s="35"/>
      <c r="T327" s="35"/>
      <c r="U327" s="35"/>
    </row>
    <row r="328" spans="16:21" s="58" customFormat="1" ht="12.75">
      <c r="P328" s="35"/>
      <c r="Q328" s="35"/>
      <c r="T328" s="35"/>
      <c r="U328" s="35"/>
    </row>
    <row r="329" spans="16:21" s="58" customFormat="1" ht="12.75">
      <c r="P329" s="35"/>
      <c r="Q329" s="35"/>
      <c r="T329" s="35"/>
      <c r="U329" s="35"/>
    </row>
    <row r="330" spans="16:21" s="58" customFormat="1" ht="12.75">
      <c r="P330" s="35"/>
      <c r="Q330" s="35"/>
      <c r="T330" s="35"/>
      <c r="U330" s="35"/>
    </row>
    <row r="331" spans="16:21" s="58" customFormat="1" ht="12.75">
      <c r="P331" s="35"/>
      <c r="Q331" s="35"/>
      <c r="T331" s="35"/>
      <c r="U331" s="35"/>
    </row>
    <row r="332" spans="16:21" s="58" customFormat="1" ht="12.75">
      <c r="P332" s="35"/>
      <c r="Q332" s="35"/>
      <c r="T332" s="35"/>
      <c r="U332" s="35"/>
    </row>
    <row r="333" spans="16:21" s="58" customFormat="1" ht="12.75">
      <c r="P333" s="35"/>
      <c r="Q333" s="35"/>
      <c r="T333" s="35"/>
      <c r="U333" s="35"/>
    </row>
    <row r="334" spans="16:21" s="58" customFormat="1" ht="12.75">
      <c r="P334" s="35"/>
      <c r="Q334" s="35"/>
      <c r="T334" s="35"/>
      <c r="U334" s="35"/>
    </row>
    <row r="335" spans="16:21" s="58" customFormat="1" ht="12.75">
      <c r="P335" s="35"/>
      <c r="Q335" s="35"/>
      <c r="T335" s="35"/>
      <c r="U335" s="35"/>
    </row>
    <row r="336" spans="16:21" s="58" customFormat="1" ht="12.75">
      <c r="P336" s="35"/>
      <c r="Q336" s="35"/>
      <c r="T336" s="35"/>
      <c r="U336" s="35"/>
    </row>
    <row r="337" spans="16:21" s="58" customFormat="1" ht="12.75">
      <c r="P337" s="35"/>
      <c r="Q337" s="35"/>
      <c r="T337" s="35"/>
      <c r="U337" s="35"/>
    </row>
    <row r="338" spans="16:21" s="58" customFormat="1" ht="12.75">
      <c r="P338" s="35"/>
      <c r="Q338" s="35"/>
      <c r="T338" s="35"/>
      <c r="U338" s="35"/>
    </row>
    <row r="339" spans="16:21" s="58" customFormat="1" ht="12.75">
      <c r="P339" s="35"/>
      <c r="Q339" s="35"/>
      <c r="T339" s="35"/>
      <c r="U339" s="35"/>
    </row>
    <row r="340" spans="16:21" s="58" customFormat="1" ht="12.75">
      <c r="P340" s="35"/>
      <c r="Q340" s="35"/>
      <c r="T340" s="35"/>
      <c r="U340" s="35"/>
    </row>
    <row r="341" spans="16:21" s="58" customFormat="1" ht="12.75">
      <c r="P341" s="35"/>
      <c r="Q341" s="35"/>
      <c r="T341" s="35"/>
      <c r="U341" s="35"/>
    </row>
    <row r="342" spans="16:21" s="58" customFormat="1" ht="12.75">
      <c r="P342" s="35"/>
      <c r="Q342" s="35"/>
      <c r="T342" s="35"/>
      <c r="U342" s="35"/>
    </row>
    <row r="343" spans="16:21" s="58" customFormat="1" ht="12.75">
      <c r="P343" s="35"/>
      <c r="Q343" s="35"/>
      <c r="T343" s="35"/>
      <c r="U343" s="35"/>
    </row>
    <row r="344" spans="16:21" s="58" customFormat="1" ht="12.75">
      <c r="P344" s="35"/>
      <c r="Q344" s="35"/>
      <c r="T344" s="35"/>
      <c r="U344" s="35"/>
    </row>
    <row r="345" spans="16:21" s="58" customFormat="1" ht="12.75">
      <c r="P345" s="35"/>
      <c r="Q345" s="35"/>
      <c r="T345" s="35"/>
      <c r="U345" s="35"/>
    </row>
    <row r="346" spans="16:21" s="58" customFormat="1" ht="12.75">
      <c r="P346" s="35"/>
      <c r="Q346" s="35"/>
      <c r="T346" s="35"/>
      <c r="U346" s="35"/>
    </row>
    <row r="347" spans="16:21" s="58" customFormat="1" ht="12.75">
      <c r="P347" s="35"/>
      <c r="Q347" s="35"/>
      <c r="T347" s="35"/>
      <c r="U347" s="35"/>
    </row>
    <row r="348" spans="16:21" s="58" customFormat="1" ht="12.75">
      <c r="P348" s="35"/>
      <c r="Q348" s="35"/>
      <c r="T348" s="35"/>
      <c r="U348" s="35"/>
    </row>
    <row r="349" spans="16:21" s="58" customFormat="1" ht="12.75">
      <c r="P349" s="35"/>
      <c r="Q349" s="35"/>
      <c r="T349" s="35"/>
      <c r="U349" s="35"/>
    </row>
    <row r="350" spans="16:21" s="58" customFormat="1" ht="12.75">
      <c r="P350" s="35"/>
      <c r="Q350" s="35"/>
      <c r="T350" s="35"/>
      <c r="U350" s="35"/>
    </row>
    <row r="351" spans="16:21" s="58" customFormat="1" ht="12.75">
      <c r="P351" s="35"/>
      <c r="Q351" s="35"/>
      <c r="T351" s="35"/>
      <c r="U351" s="35"/>
    </row>
    <row r="352" spans="16:21" s="58" customFormat="1" ht="12.75">
      <c r="P352" s="35"/>
      <c r="Q352" s="35"/>
      <c r="T352" s="35"/>
      <c r="U352" s="35"/>
    </row>
    <row r="353" spans="16:21" s="58" customFormat="1" ht="12.75">
      <c r="P353" s="35"/>
      <c r="Q353" s="35"/>
      <c r="T353" s="35"/>
      <c r="U353" s="35"/>
    </row>
    <row r="354" spans="16:21" s="58" customFormat="1" ht="12.75">
      <c r="P354" s="35"/>
      <c r="Q354" s="35"/>
      <c r="T354" s="35"/>
      <c r="U354" s="35"/>
    </row>
    <row r="355" spans="16:21" s="58" customFormat="1" ht="12.75">
      <c r="P355" s="35"/>
      <c r="Q355" s="35"/>
      <c r="T355" s="35"/>
      <c r="U355" s="35"/>
    </row>
    <row r="356" spans="16:21" s="58" customFormat="1" ht="12.75">
      <c r="P356" s="35"/>
      <c r="Q356" s="35"/>
      <c r="T356" s="35"/>
      <c r="U356" s="35"/>
    </row>
    <row r="357" spans="16:21" s="58" customFormat="1" ht="12.75">
      <c r="P357" s="35"/>
      <c r="Q357" s="35"/>
      <c r="T357" s="35"/>
      <c r="U357" s="35"/>
    </row>
    <row r="358" spans="16:21" s="58" customFormat="1" ht="12.75">
      <c r="P358" s="35"/>
      <c r="Q358" s="35"/>
      <c r="T358" s="35"/>
      <c r="U358" s="35"/>
    </row>
    <row r="359" spans="16:21" s="58" customFormat="1" ht="12.75">
      <c r="P359" s="35"/>
      <c r="Q359" s="35"/>
      <c r="T359" s="35"/>
      <c r="U359" s="35"/>
    </row>
    <row r="360" spans="16:21" s="58" customFormat="1" ht="12.75">
      <c r="P360" s="35"/>
      <c r="Q360" s="35"/>
      <c r="T360" s="35"/>
      <c r="U360" s="35"/>
    </row>
    <row r="361" spans="16:21" s="58" customFormat="1" ht="12.75">
      <c r="P361" s="35"/>
      <c r="Q361" s="35"/>
      <c r="T361" s="35"/>
      <c r="U361" s="35"/>
    </row>
    <row r="362" spans="16:21" s="58" customFormat="1" ht="12.75">
      <c r="P362" s="35"/>
      <c r="Q362" s="35"/>
      <c r="T362" s="35"/>
      <c r="U362" s="35"/>
    </row>
    <row r="363" spans="16:21" s="58" customFormat="1" ht="12.75">
      <c r="P363" s="35"/>
      <c r="Q363" s="35"/>
      <c r="T363" s="35"/>
      <c r="U363" s="35"/>
    </row>
    <row r="364" spans="16:21" s="58" customFormat="1" ht="12.75">
      <c r="P364" s="35"/>
      <c r="Q364" s="35"/>
      <c r="T364" s="35"/>
      <c r="U364" s="35"/>
    </row>
    <row r="365" spans="16:21" s="58" customFormat="1" ht="12.75">
      <c r="P365" s="35"/>
      <c r="Q365" s="35"/>
      <c r="T365" s="35"/>
      <c r="U365" s="35"/>
    </row>
    <row r="366" spans="16:21" s="58" customFormat="1" ht="12.75">
      <c r="P366" s="35"/>
      <c r="Q366" s="35"/>
      <c r="T366" s="35"/>
      <c r="U366" s="35"/>
    </row>
    <row r="367" spans="16:21" s="58" customFormat="1" ht="12.75">
      <c r="P367" s="35"/>
      <c r="Q367" s="35"/>
      <c r="T367" s="35"/>
      <c r="U367" s="35"/>
    </row>
    <row r="368" spans="16:21" s="58" customFormat="1" ht="12.75">
      <c r="P368" s="35"/>
      <c r="Q368" s="35"/>
      <c r="T368" s="35"/>
      <c r="U368" s="35"/>
    </row>
    <row r="369" spans="16:21" s="58" customFormat="1" ht="12.75">
      <c r="P369" s="35"/>
      <c r="Q369" s="35"/>
      <c r="T369" s="35"/>
      <c r="U369" s="35"/>
    </row>
    <row r="370" spans="16:21" s="58" customFormat="1" ht="12.75">
      <c r="P370" s="35"/>
      <c r="Q370" s="35"/>
      <c r="T370" s="35"/>
      <c r="U370" s="35"/>
    </row>
    <row r="371" spans="16:21" s="58" customFormat="1" ht="12.75">
      <c r="P371" s="35"/>
      <c r="Q371" s="35"/>
      <c r="T371" s="35"/>
      <c r="U371" s="35"/>
    </row>
    <row r="372" spans="16:21" s="58" customFormat="1" ht="12.75">
      <c r="P372" s="35"/>
      <c r="Q372" s="35"/>
      <c r="T372" s="35"/>
      <c r="U372" s="35"/>
    </row>
    <row r="373" spans="16:21" s="58" customFormat="1" ht="12.75">
      <c r="P373" s="35"/>
      <c r="Q373" s="35"/>
      <c r="T373" s="35"/>
      <c r="U373" s="35"/>
    </row>
    <row r="374" spans="16:21" s="58" customFormat="1" ht="12.75">
      <c r="P374" s="35"/>
      <c r="Q374" s="35"/>
      <c r="T374" s="35"/>
      <c r="U374" s="35"/>
    </row>
    <row r="375" spans="16:21" s="58" customFormat="1" ht="12.75">
      <c r="P375" s="35"/>
      <c r="Q375" s="35"/>
      <c r="T375" s="35"/>
      <c r="U375" s="35"/>
    </row>
    <row r="376" spans="16:21" s="58" customFormat="1" ht="12.75">
      <c r="P376" s="35"/>
      <c r="Q376" s="35"/>
      <c r="T376" s="35"/>
      <c r="U376" s="35"/>
    </row>
    <row r="377" spans="16:21" s="58" customFormat="1" ht="12.75">
      <c r="P377" s="35"/>
      <c r="Q377" s="35"/>
      <c r="T377" s="35"/>
      <c r="U377" s="35"/>
    </row>
    <row r="378" spans="16:21" s="58" customFormat="1" ht="12.75">
      <c r="P378" s="35"/>
      <c r="Q378" s="35"/>
      <c r="T378" s="35"/>
      <c r="U378" s="35"/>
    </row>
    <row r="379" spans="16:21" s="58" customFormat="1" ht="12.75">
      <c r="P379" s="35"/>
      <c r="Q379" s="35"/>
      <c r="T379" s="35"/>
      <c r="U379" s="35"/>
    </row>
    <row r="380" spans="16:21" s="58" customFormat="1" ht="12.75">
      <c r="P380" s="35"/>
      <c r="Q380" s="35"/>
      <c r="T380" s="35"/>
      <c r="U380" s="35"/>
    </row>
    <row r="381" spans="16:21" s="58" customFormat="1" ht="12.75">
      <c r="P381" s="35"/>
      <c r="Q381" s="35"/>
      <c r="T381" s="35"/>
      <c r="U381" s="35"/>
    </row>
    <row r="382" spans="16:21" s="58" customFormat="1" ht="12.75">
      <c r="P382" s="35"/>
      <c r="Q382" s="35"/>
      <c r="T382" s="35"/>
      <c r="U382" s="35"/>
    </row>
    <row r="383" spans="16:21" s="58" customFormat="1" ht="12.75">
      <c r="P383" s="35"/>
      <c r="Q383" s="35"/>
      <c r="T383" s="35"/>
      <c r="U383" s="35"/>
    </row>
    <row r="384" spans="16:21" s="58" customFormat="1" ht="12.75">
      <c r="P384" s="35"/>
      <c r="Q384" s="35"/>
      <c r="T384" s="35"/>
      <c r="U384" s="35"/>
    </row>
    <row r="385" spans="16:21" s="58" customFormat="1" ht="12.75">
      <c r="P385" s="35"/>
      <c r="Q385" s="35"/>
      <c r="T385" s="35"/>
      <c r="U385" s="35"/>
    </row>
    <row r="386" spans="16:21" s="58" customFormat="1" ht="12.75">
      <c r="P386" s="35"/>
      <c r="Q386" s="35"/>
      <c r="T386" s="35"/>
      <c r="U386" s="35"/>
    </row>
    <row r="387" spans="16:21" s="58" customFormat="1" ht="12.75">
      <c r="P387" s="35"/>
      <c r="Q387" s="35"/>
      <c r="T387" s="35"/>
      <c r="U387" s="35"/>
    </row>
    <row r="388" spans="16:21" s="58" customFormat="1" ht="12.75">
      <c r="P388" s="35"/>
      <c r="Q388" s="35"/>
      <c r="T388" s="35"/>
      <c r="U388" s="35"/>
    </row>
    <row r="389" spans="16:21" s="58" customFormat="1" ht="12.75">
      <c r="P389" s="35"/>
      <c r="Q389" s="35"/>
      <c r="T389" s="35"/>
      <c r="U389" s="35"/>
    </row>
    <row r="390" spans="16:21" s="58" customFormat="1" ht="12.75">
      <c r="P390" s="35"/>
      <c r="Q390" s="35"/>
      <c r="T390" s="35"/>
      <c r="U390" s="35"/>
    </row>
    <row r="391" spans="16:21" s="58" customFormat="1" ht="12.75">
      <c r="P391" s="35"/>
      <c r="Q391" s="35"/>
      <c r="T391" s="35"/>
      <c r="U391" s="35"/>
    </row>
    <row r="392" spans="16:21" s="58" customFormat="1" ht="12.75">
      <c r="P392" s="35"/>
      <c r="Q392" s="35"/>
      <c r="T392" s="35"/>
      <c r="U392" s="35"/>
    </row>
    <row r="393" spans="16:21" s="58" customFormat="1" ht="12.75">
      <c r="P393" s="35"/>
      <c r="Q393" s="35"/>
      <c r="T393" s="35"/>
      <c r="U393" s="35"/>
    </row>
    <row r="394" spans="16:21" s="58" customFormat="1" ht="12.75">
      <c r="P394" s="35"/>
      <c r="Q394" s="35"/>
      <c r="T394" s="35"/>
      <c r="U394" s="35"/>
    </row>
    <row r="395" spans="16:21" s="58" customFormat="1" ht="12.75">
      <c r="P395" s="35"/>
      <c r="Q395" s="35"/>
      <c r="T395" s="35"/>
      <c r="U395" s="35"/>
    </row>
    <row r="396" spans="16:21" s="58" customFormat="1" ht="12.75">
      <c r="P396" s="35"/>
      <c r="Q396" s="35"/>
      <c r="T396" s="35"/>
      <c r="U396" s="35"/>
    </row>
    <row r="397" spans="16:21" s="58" customFormat="1" ht="12.75">
      <c r="P397" s="35"/>
      <c r="Q397" s="35"/>
      <c r="T397" s="35"/>
      <c r="U397" s="35"/>
    </row>
    <row r="398" spans="16:21" s="58" customFormat="1" ht="12.75">
      <c r="P398" s="35"/>
      <c r="Q398" s="35"/>
      <c r="T398" s="35"/>
      <c r="U398" s="35"/>
    </row>
    <row r="399" spans="16:21" s="58" customFormat="1" ht="12.75">
      <c r="P399" s="35"/>
      <c r="Q399" s="35"/>
      <c r="T399" s="35"/>
      <c r="U399" s="35"/>
    </row>
    <row r="400" spans="16:21" s="58" customFormat="1" ht="12.75">
      <c r="P400" s="35"/>
      <c r="Q400" s="35"/>
      <c r="T400" s="35"/>
      <c r="U400" s="35"/>
    </row>
    <row r="401" spans="16:21" s="58" customFormat="1" ht="12.75">
      <c r="P401" s="35"/>
      <c r="Q401" s="35"/>
      <c r="T401" s="35"/>
      <c r="U401" s="35"/>
    </row>
    <row r="402" spans="16:21" s="58" customFormat="1" ht="12.75">
      <c r="P402" s="35"/>
      <c r="Q402" s="35"/>
      <c r="T402" s="35"/>
      <c r="U402" s="35"/>
    </row>
    <row r="403" spans="16:21" s="58" customFormat="1" ht="12.75">
      <c r="P403" s="35"/>
      <c r="Q403" s="35"/>
      <c r="T403" s="35"/>
      <c r="U403" s="35"/>
    </row>
    <row r="404" spans="16:21" s="58" customFormat="1" ht="12.75">
      <c r="P404" s="35"/>
      <c r="Q404" s="35"/>
      <c r="T404" s="35"/>
      <c r="U404" s="35"/>
    </row>
    <row r="405" spans="16:21" s="58" customFormat="1" ht="12.75">
      <c r="P405" s="35"/>
      <c r="Q405" s="35"/>
      <c r="T405" s="35"/>
      <c r="U405" s="35"/>
    </row>
    <row r="406" spans="16:21" s="58" customFormat="1" ht="12.75">
      <c r="P406" s="35"/>
      <c r="Q406" s="35"/>
      <c r="T406" s="35"/>
      <c r="U406" s="35"/>
    </row>
    <row r="407" spans="16:21" s="58" customFormat="1" ht="12.75">
      <c r="P407" s="35"/>
      <c r="Q407" s="35"/>
      <c r="T407" s="35"/>
      <c r="U407" s="35"/>
    </row>
    <row r="408" spans="16:21" s="58" customFormat="1" ht="12.75">
      <c r="P408" s="35"/>
      <c r="Q408" s="35"/>
      <c r="T408" s="35"/>
      <c r="U408" s="35"/>
    </row>
    <row r="409" spans="16:21" s="58" customFormat="1" ht="12.75">
      <c r="P409" s="35"/>
      <c r="Q409" s="35"/>
      <c r="T409" s="35"/>
      <c r="U409" s="35"/>
    </row>
    <row r="410" spans="16:21" s="58" customFormat="1" ht="12.75">
      <c r="P410" s="35"/>
      <c r="Q410" s="35"/>
      <c r="T410" s="35"/>
      <c r="U410" s="35"/>
    </row>
    <row r="411" spans="16:21" s="58" customFormat="1" ht="12.75">
      <c r="P411" s="35"/>
      <c r="Q411" s="35"/>
      <c r="T411" s="35"/>
      <c r="U411" s="35"/>
    </row>
    <row r="412" spans="16:21" s="58" customFormat="1" ht="12.75">
      <c r="P412" s="35"/>
      <c r="Q412" s="35"/>
      <c r="T412" s="35"/>
      <c r="U412" s="35"/>
    </row>
    <row r="413" spans="16:21" s="58" customFormat="1" ht="12.75">
      <c r="P413" s="35"/>
      <c r="Q413" s="35"/>
      <c r="T413" s="35"/>
      <c r="U413" s="35"/>
    </row>
    <row r="414" spans="16:21" s="58" customFormat="1" ht="12.75">
      <c r="P414" s="35"/>
      <c r="Q414" s="35"/>
      <c r="T414" s="35"/>
      <c r="U414" s="35"/>
    </row>
    <row r="415" spans="16:21" s="58" customFormat="1" ht="12.75">
      <c r="P415" s="35"/>
      <c r="Q415" s="35"/>
      <c r="T415" s="35"/>
      <c r="U415" s="35"/>
    </row>
    <row r="416" spans="16:21" s="58" customFormat="1" ht="12.75">
      <c r="P416" s="35"/>
      <c r="Q416" s="35"/>
      <c r="T416" s="35"/>
      <c r="U416" s="35"/>
    </row>
    <row r="417" spans="16:21" s="58" customFormat="1" ht="12.75">
      <c r="P417" s="35"/>
      <c r="Q417" s="35"/>
      <c r="T417" s="35"/>
      <c r="U417" s="35"/>
    </row>
    <row r="418" spans="16:21" s="58" customFormat="1" ht="12.75">
      <c r="P418" s="35"/>
      <c r="Q418" s="35"/>
      <c r="T418" s="35"/>
      <c r="U418" s="35"/>
    </row>
    <row r="419" spans="16:21" s="58" customFormat="1" ht="12.75">
      <c r="P419" s="35"/>
      <c r="Q419" s="35"/>
      <c r="T419" s="35"/>
      <c r="U419" s="35"/>
    </row>
    <row r="420" spans="16:21" s="58" customFormat="1" ht="12.75">
      <c r="P420" s="35"/>
      <c r="Q420" s="35"/>
      <c r="T420" s="35"/>
      <c r="U420" s="35"/>
    </row>
    <row r="421" spans="16:21" s="58" customFormat="1" ht="12.75">
      <c r="P421" s="35"/>
      <c r="Q421" s="35"/>
      <c r="T421" s="35"/>
      <c r="U421" s="35"/>
    </row>
    <row r="422" spans="16:21" s="58" customFormat="1" ht="12.75">
      <c r="P422" s="35"/>
      <c r="Q422" s="35"/>
      <c r="T422" s="35"/>
      <c r="U422" s="35"/>
    </row>
    <row r="423" spans="16:21" s="58" customFormat="1" ht="12.75">
      <c r="P423" s="35"/>
      <c r="Q423" s="35"/>
      <c r="T423" s="35"/>
      <c r="U423" s="35"/>
    </row>
    <row r="424" spans="16:21" s="58" customFormat="1" ht="12.75">
      <c r="P424" s="35"/>
      <c r="Q424" s="35"/>
      <c r="T424" s="35"/>
      <c r="U424" s="35"/>
    </row>
    <row r="425" spans="16:21" s="58" customFormat="1" ht="12.75">
      <c r="P425" s="35"/>
      <c r="Q425" s="35"/>
      <c r="T425" s="35"/>
      <c r="U425" s="35"/>
    </row>
    <row r="426" spans="16:21" s="58" customFormat="1" ht="12.75">
      <c r="P426" s="35"/>
      <c r="Q426" s="35"/>
      <c r="T426" s="35"/>
      <c r="U426" s="35"/>
    </row>
    <row r="427" spans="16:21" s="58" customFormat="1" ht="12.75">
      <c r="P427" s="35"/>
      <c r="Q427" s="35"/>
      <c r="T427" s="35"/>
      <c r="U427" s="35"/>
    </row>
    <row r="428" spans="16:21" s="58" customFormat="1" ht="12.75">
      <c r="P428" s="35"/>
      <c r="Q428" s="35"/>
      <c r="T428" s="35"/>
      <c r="U428" s="35"/>
    </row>
    <row r="429" spans="16:21" s="58" customFormat="1" ht="12.75">
      <c r="P429" s="35"/>
      <c r="Q429" s="35"/>
      <c r="T429" s="35"/>
      <c r="U429" s="35"/>
    </row>
    <row r="430" spans="16:21" s="58" customFormat="1" ht="12.75">
      <c r="P430" s="35"/>
      <c r="Q430" s="35"/>
      <c r="T430" s="35"/>
      <c r="U430" s="35"/>
    </row>
    <row r="431" spans="16:21" s="58" customFormat="1" ht="12.75">
      <c r="P431" s="35"/>
      <c r="Q431" s="35"/>
      <c r="T431" s="35"/>
      <c r="U431" s="35"/>
    </row>
    <row r="432" spans="16:21" s="58" customFormat="1" ht="12.75">
      <c r="P432" s="35"/>
      <c r="Q432" s="35"/>
      <c r="T432" s="35"/>
      <c r="U432" s="35"/>
    </row>
    <row r="433" spans="16:21" s="58" customFormat="1" ht="12.75">
      <c r="P433" s="35"/>
      <c r="Q433" s="35"/>
      <c r="T433" s="35"/>
      <c r="U433" s="35"/>
    </row>
    <row r="434" spans="16:21" s="58" customFormat="1" ht="12.75">
      <c r="P434" s="35"/>
      <c r="Q434" s="35"/>
      <c r="T434" s="35"/>
      <c r="U434" s="35"/>
    </row>
    <row r="435" spans="16:21" s="58" customFormat="1" ht="12.75">
      <c r="P435" s="35"/>
      <c r="Q435" s="35"/>
      <c r="T435" s="35"/>
      <c r="U435" s="35"/>
    </row>
    <row r="436" spans="16:21" s="58" customFormat="1" ht="12.75">
      <c r="P436" s="35"/>
      <c r="Q436" s="35"/>
      <c r="T436" s="35"/>
      <c r="U436" s="35"/>
    </row>
    <row r="437" spans="16:21" s="58" customFormat="1" ht="12.75">
      <c r="P437" s="35"/>
      <c r="Q437" s="35"/>
      <c r="T437" s="35"/>
      <c r="U437" s="35"/>
    </row>
    <row r="438" spans="16:21" s="58" customFormat="1" ht="12.75">
      <c r="P438" s="35"/>
      <c r="Q438" s="35"/>
      <c r="T438" s="35"/>
      <c r="U438" s="35"/>
    </row>
    <row r="439" spans="16:21" s="58" customFormat="1" ht="12.75">
      <c r="P439" s="35"/>
      <c r="Q439" s="35"/>
      <c r="T439" s="35"/>
      <c r="U439" s="35"/>
    </row>
    <row r="440" spans="16:21" s="58" customFormat="1" ht="12.75">
      <c r="P440" s="35"/>
      <c r="Q440" s="35"/>
      <c r="T440" s="35"/>
      <c r="U440" s="35"/>
    </row>
    <row r="441" spans="16:21" s="58" customFormat="1" ht="12.75">
      <c r="P441" s="35"/>
      <c r="Q441" s="35"/>
      <c r="T441" s="35"/>
      <c r="U441" s="35"/>
    </row>
    <row r="442" spans="16:21" s="58" customFormat="1" ht="12.75">
      <c r="P442" s="35"/>
      <c r="Q442" s="35"/>
      <c r="T442" s="35"/>
      <c r="U442" s="35"/>
    </row>
    <row r="443" spans="16:21" s="58" customFormat="1" ht="12.75">
      <c r="P443" s="35"/>
      <c r="Q443" s="35"/>
      <c r="T443" s="35"/>
      <c r="U443" s="35"/>
    </row>
    <row r="444" spans="16:21" s="58" customFormat="1" ht="12.75">
      <c r="P444" s="35"/>
      <c r="Q444" s="35"/>
      <c r="T444" s="35"/>
      <c r="U444" s="35"/>
    </row>
    <row r="445" spans="16:21" s="58" customFormat="1" ht="12.75">
      <c r="P445" s="35"/>
      <c r="Q445" s="35"/>
      <c r="T445" s="35"/>
      <c r="U445" s="35"/>
    </row>
    <row r="446" spans="16:21" s="58" customFormat="1" ht="12.75">
      <c r="P446" s="35"/>
      <c r="Q446" s="35"/>
      <c r="T446" s="35"/>
      <c r="U446" s="35"/>
    </row>
    <row r="447" spans="16:21" s="58" customFormat="1" ht="12.75">
      <c r="P447" s="35"/>
      <c r="Q447" s="35"/>
      <c r="T447" s="35"/>
      <c r="U447" s="35"/>
    </row>
    <row r="448" spans="16:21" s="58" customFormat="1" ht="12.75">
      <c r="P448" s="35"/>
      <c r="Q448" s="35"/>
      <c r="T448" s="35"/>
      <c r="U448" s="35"/>
    </row>
    <row r="449" spans="16:21" s="58" customFormat="1" ht="12.75">
      <c r="P449" s="35"/>
      <c r="Q449" s="35"/>
      <c r="T449" s="35"/>
      <c r="U449" s="35"/>
    </row>
    <row r="450" spans="16:21" s="58" customFormat="1" ht="12.75">
      <c r="P450" s="35"/>
      <c r="Q450" s="35"/>
      <c r="T450" s="35"/>
      <c r="U450" s="35"/>
    </row>
    <row r="451" spans="16:21" s="58" customFormat="1" ht="12.75">
      <c r="P451" s="35"/>
      <c r="Q451" s="35"/>
      <c r="T451" s="35"/>
      <c r="U451" s="35"/>
    </row>
    <row r="452" spans="16:21" s="58" customFormat="1" ht="12.75">
      <c r="P452" s="35"/>
      <c r="Q452" s="35"/>
      <c r="T452" s="35"/>
      <c r="U452" s="35"/>
    </row>
    <row r="453" spans="16:21" s="58" customFormat="1" ht="12.75">
      <c r="P453" s="35"/>
      <c r="Q453" s="35"/>
      <c r="T453" s="35"/>
      <c r="U453" s="35"/>
    </row>
    <row r="454" spans="16:21" s="58" customFormat="1" ht="12.75">
      <c r="P454" s="35"/>
      <c r="Q454" s="35"/>
      <c r="T454" s="35"/>
      <c r="U454" s="35"/>
    </row>
    <row r="455" spans="16:21" s="58" customFormat="1" ht="12.75">
      <c r="P455" s="35"/>
      <c r="Q455" s="35"/>
      <c r="T455" s="35"/>
      <c r="U455" s="35"/>
    </row>
    <row r="456" spans="16:21" s="58" customFormat="1" ht="12.75">
      <c r="P456" s="35"/>
      <c r="Q456" s="35"/>
      <c r="T456" s="35"/>
      <c r="U456" s="35"/>
    </row>
    <row r="457" spans="16:21" s="58" customFormat="1" ht="12.75">
      <c r="P457" s="35"/>
      <c r="Q457" s="35"/>
      <c r="T457" s="35"/>
      <c r="U457" s="35"/>
    </row>
    <row r="458" spans="16:21" s="58" customFormat="1" ht="12.75">
      <c r="P458" s="35"/>
      <c r="Q458" s="35"/>
      <c r="T458" s="35"/>
      <c r="U458" s="35"/>
    </row>
    <row r="459" spans="16:21" s="58" customFormat="1" ht="12.75">
      <c r="P459" s="35"/>
      <c r="Q459" s="35"/>
      <c r="T459" s="35"/>
      <c r="U459" s="35"/>
    </row>
    <row r="460" spans="16:21" s="58" customFormat="1" ht="12.75">
      <c r="P460" s="35"/>
      <c r="Q460" s="35"/>
      <c r="T460" s="35"/>
      <c r="U460" s="35"/>
    </row>
    <row r="461" spans="16:21" s="58" customFormat="1" ht="12.75">
      <c r="P461" s="35"/>
      <c r="Q461" s="35"/>
      <c r="T461" s="35"/>
      <c r="U461" s="35"/>
    </row>
    <row r="462" spans="16:21" s="58" customFormat="1" ht="12.75">
      <c r="P462" s="35"/>
      <c r="Q462" s="35"/>
      <c r="T462" s="35"/>
      <c r="U462" s="35"/>
    </row>
    <row r="463" spans="16:21" s="58" customFormat="1" ht="12.75">
      <c r="P463" s="35"/>
      <c r="Q463" s="35"/>
      <c r="T463" s="35"/>
      <c r="U463" s="35"/>
    </row>
    <row r="464" spans="16:21" s="58" customFormat="1" ht="12.75">
      <c r="P464" s="35"/>
      <c r="Q464" s="35"/>
      <c r="T464" s="35"/>
      <c r="U464" s="35"/>
    </row>
    <row r="465" spans="16:21" s="58" customFormat="1" ht="12.75">
      <c r="P465" s="35"/>
      <c r="Q465" s="35"/>
      <c r="T465" s="35"/>
      <c r="U465" s="35"/>
    </row>
    <row r="466" spans="16:21" s="58" customFormat="1" ht="12.75">
      <c r="P466" s="35"/>
      <c r="Q466" s="35"/>
      <c r="T466" s="35"/>
      <c r="U466" s="35"/>
    </row>
    <row r="467" spans="16:21" s="58" customFormat="1" ht="12.75">
      <c r="P467" s="35"/>
      <c r="Q467" s="35"/>
      <c r="T467" s="35"/>
      <c r="U467" s="35"/>
    </row>
    <row r="468" spans="16:21" s="58" customFormat="1" ht="12.75">
      <c r="P468" s="35"/>
      <c r="Q468" s="35"/>
      <c r="T468" s="35"/>
      <c r="U468" s="35"/>
    </row>
    <row r="469" spans="16:21" s="58" customFormat="1" ht="12.75">
      <c r="P469" s="35"/>
      <c r="Q469" s="35"/>
      <c r="T469" s="35"/>
      <c r="U469" s="35"/>
    </row>
    <row r="470" spans="16:21" s="58" customFormat="1" ht="12.75">
      <c r="P470" s="35"/>
      <c r="Q470" s="35"/>
      <c r="T470" s="35"/>
      <c r="U470" s="35"/>
    </row>
    <row r="471" spans="16:21" s="58" customFormat="1" ht="12.75">
      <c r="P471" s="35"/>
      <c r="Q471" s="35"/>
      <c r="T471" s="35"/>
      <c r="U471" s="35"/>
    </row>
    <row r="472" spans="16:21" s="58" customFormat="1" ht="12.75">
      <c r="P472" s="35"/>
      <c r="Q472" s="35"/>
      <c r="T472" s="35"/>
      <c r="U472" s="35"/>
    </row>
    <row r="473" spans="16:21" s="58" customFormat="1" ht="12.75">
      <c r="P473" s="35"/>
      <c r="Q473" s="35"/>
      <c r="T473" s="35"/>
      <c r="U473" s="35"/>
    </row>
    <row r="474" spans="16:21" s="58" customFormat="1" ht="12.75">
      <c r="P474" s="35"/>
      <c r="Q474" s="35"/>
      <c r="T474" s="35"/>
      <c r="U474" s="35"/>
    </row>
    <row r="475" spans="16:21" s="58" customFormat="1" ht="12.75">
      <c r="P475" s="35"/>
      <c r="Q475" s="35"/>
      <c r="T475" s="35"/>
      <c r="U475" s="35"/>
    </row>
    <row r="476" spans="16:21" s="58" customFormat="1" ht="12.75">
      <c r="P476" s="35"/>
      <c r="Q476" s="35"/>
      <c r="T476" s="35"/>
      <c r="U476" s="35"/>
    </row>
    <row r="477" spans="16:21" s="58" customFormat="1" ht="12.75">
      <c r="P477" s="35"/>
      <c r="Q477" s="35"/>
      <c r="T477" s="35"/>
      <c r="U477" s="35"/>
    </row>
    <row r="478" spans="16:21" s="58" customFormat="1" ht="12.75">
      <c r="P478" s="35"/>
      <c r="Q478" s="35"/>
      <c r="T478" s="35"/>
      <c r="U478" s="35"/>
    </row>
    <row r="479" spans="16:21" s="58" customFormat="1" ht="12.75">
      <c r="P479" s="35"/>
      <c r="Q479" s="35"/>
      <c r="T479" s="35"/>
      <c r="U479" s="35"/>
    </row>
    <row r="480" spans="16:21" s="58" customFormat="1" ht="12.75">
      <c r="P480" s="35"/>
      <c r="Q480" s="35"/>
      <c r="T480" s="35"/>
      <c r="U480" s="35"/>
    </row>
    <row r="481" spans="16:21" s="58" customFormat="1" ht="12.75">
      <c r="P481" s="35"/>
      <c r="Q481" s="35"/>
      <c r="T481" s="35"/>
      <c r="U481" s="35"/>
    </row>
    <row r="482" spans="16:21" s="58" customFormat="1" ht="12.75">
      <c r="P482" s="35"/>
      <c r="Q482" s="35"/>
      <c r="T482" s="35"/>
      <c r="U482" s="35"/>
    </row>
    <row r="483" spans="16:21" s="58" customFormat="1" ht="12.75">
      <c r="P483" s="35"/>
      <c r="Q483" s="35"/>
      <c r="T483" s="35"/>
      <c r="U483" s="35"/>
    </row>
    <row r="484" spans="16:21" s="58" customFormat="1" ht="12.75">
      <c r="P484" s="35"/>
      <c r="Q484" s="35"/>
      <c r="T484" s="35"/>
      <c r="U484" s="35"/>
    </row>
    <row r="485" spans="16:21" s="58" customFormat="1" ht="12.75">
      <c r="P485" s="35"/>
      <c r="Q485" s="35"/>
      <c r="T485" s="35"/>
      <c r="U485" s="35"/>
    </row>
    <row r="486" spans="16:21" s="58" customFormat="1" ht="12.75">
      <c r="P486" s="35"/>
      <c r="Q486" s="35"/>
      <c r="T486" s="35"/>
      <c r="U486" s="35"/>
    </row>
    <row r="487" spans="16:21" s="58" customFormat="1" ht="12.75">
      <c r="P487" s="35"/>
      <c r="Q487" s="35"/>
      <c r="T487" s="35"/>
      <c r="U487" s="35"/>
    </row>
    <row r="488" spans="16:21" s="58" customFormat="1" ht="12.75">
      <c r="P488" s="35"/>
      <c r="Q488" s="35"/>
      <c r="T488" s="35"/>
      <c r="U488" s="35"/>
    </row>
    <row r="489" spans="16:21" s="58" customFormat="1" ht="12.75">
      <c r="P489" s="35"/>
      <c r="Q489" s="35"/>
      <c r="T489" s="35"/>
      <c r="U489" s="35"/>
    </row>
    <row r="490" spans="16:21" s="58" customFormat="1" ht="12.75">
      <c r="P490" s="35"/>
      <c r="Q490" s="35"/>
      <c r="T490" s="35"/>
      <c r="U490" s="35"/>
    </row>
    <row r="491" spans="16:21" s="58" customFormat="1" ht="12.75">
      <c r="P491" s="35"/>
      <c r="Q491" s="35"/>
      <c r="T491" s="35"/>
      <c r="U491" s="35"/>
    </row>
    <row r="492" spans="16:21" s="58" customFormat="1" ht="12.75">
      <c r="P492" s="35"/>
      <c r="Q492" s="35"/>
      <c r="T492" s="35"/>
      <c r="U492" s="35"/>
    </row>
    <row r="493" spans="16:21" s="58" customFormat="1" ht="12.75">
      <c r="P493" s="35"/>
      <c r="Q493" s="35"/>
      <c r="T493" s="35"/>
      <c r="U493" s="35"/>
    </row>
    <row r="494" spans="16:21" s="58" customFormat="1" ht="12.75">
      <c r="P494" s="35"/>
      <c r="Q494" s="35"/>
      <c r="T494" s="35"/>
      <c r="U494" s="35"/>
    </row>
    <row r="495" spans="16:21" s="58" customFormat="1" ht="12.75">
      <c r="P495" s="35"/>
      <c r="Q495" s="35"/>
      <c r="T495" s="35"/>
      <c r="U495" s="35"/>
    </row>
    <row r="496" spans="16:21" s="58" customFormat="1" ht="12.75">
      <c r="P496" s="35"/>
      <c r="Q496" s="35"/>
      <c r="T496" s="35"/>
      <c r="U496" s="35"/>
    </row>
    <row r="497" spans="16:21" s="58" customFormat="1" ht="12.75">
      <c r="P497" s="35"/>
      <c r="Q497" s="35"/>
      <c r="T497" s="35"/>
      <c r="U497" s="35"/>
    </row>
    <row r="498" spans="16:21" s="58" customFormat="1" ht="12.75">
      <c r="P498" s="35"/>
      <c r="Q498" s="35"/>
      <c r="T498" s="35"/>
      <c r="U498" s="35"/>
    </row>
    <row r="499" spans="16:21" s="58" customFormat="1" ht="12.75">
      <c r="P499" s="35"/>
      <c r="Q499" s="35"/>
      <c r="T499" s="35"/>
      <c r="U499" s="35"/>
    </row>
    <row r="500" spans="16:21" s="58" customFormat="1" ht="12.75">
      <c r="P500" s="35"/>
      <c r="Q500" s="35"/>
      <c r="T500" s="35"/>
      <c r="U500" s="35"/>
    </row>
    <row r="501" spans="16:21" s="58" customFormat="1" ht="12.75">
      <c r="P501" s="35"/>
      <c r="Q501" s="35"/>
      <c r="T501" s="35"/>
      <c r="U501" s="35"/>
    </row>
    <row r="502" spans="16:21" s="58" customFormat="1" ht="12.75">
      <c r="P502" s="35"/>
      <c r="Q502" s="35"/>
      <c r="T502" s="35"/>
      <c r="U502" s="35"/>
    </row>
    <row r="503" spans="16:21" s="58" customFormat="1" ht="12.75">
      <c r="P503" s="35"/>
      <c r="Q503" s="35"/>
      <c r="T503" s="35"/>
      <c r="U503" s="35"/>
    </row>
    <row r="504" spans="16:21" s="58" customFormat="1" ht="12.75">
      <c r="P504" s="35"/>
      <c r="Q504" s="35"/>
      <c r="T504" s="35"/>
      <c r="U504" s="35"/>
    </row>
    <row r="505" spans="16:21" s="58" customFormat="1" ht="12.75">
      <c r="P505" s="35"/>
      <c r="Q505" s="35"/>
      <c r="T505" s="35"/>
      <c r="U505" s="35"/>
    </row>
    <row r="506" spans="16:21" s="58" customFormat="1" ht="12.75">
      <c r="P506" s="35"/>
      <c r="Q506" s="35"/>
      <c r="T506" s="35"/>
      <c r="U506" s="35"/>
    </row>
    <row r="507" spans="16:21" s="58" customFormat="1" ht="12.75">
      <c r="P507" s="35"/>
      <c r="Q507" s="35"/>
      <c r="T507" s="35"/>
      <c r="U507" s="35"/>
    </row>
    <row r="508" spans="16:21" s="58" customFormat="1" ht="12.75">
      <c r="P508" s="35"/>
      <c r="Q508" s="35"/>
      <c r="T508" s="35"/>
      <c r="U508" s="35"/>
    </row>
    <row r="509" spans="16:21" s="58" customFormat="1" ht="12.75">
      <c r="P509" s="35"/>
      <c r="Q509" s="35"/>
      <c r="T509" s="35"/>
      <c r="U509" s="35"/>
    </row>
    <row r="510" spans="16:21" s="58" customFormat="1" ht="12.75">
      <c r="P510" s="35"/>
      <c r="Q510" s="35"/>
      <c r="T510" s="35"/>
      <c r="U510" s="35"/>
    </row>
    <row r="511" spans="16:21" s="58" customFormat="1" ht="12.75">
      <c r="P511" s="35"/>
      <c r="Q511" s="35"/>
      <c r="T511" s="35"/>
      <c r="U511" s="35"/>
    </row>
    <row r="512" spans="16:21" s="58" customFormat="1" ht="12.75">
      <c r="P512" s="35"/>
      <c r="Q512" s="35"/>
      <c r="T512" s="35"/>
      <c r="U512" s="35"/>
    </row>
    <row r="513" spans="16:21" s="58" customFormat="1" ht="12.75">
      <c r="P513" s="35"/>
      <c r="Q513" s="35"/>
      <c r="T513" s="35"/>
      <c r="U513" s="35"/>
    </row>
    <row r="514" spans="16:21" s="58" customFormat="1" ht="12.75">
      <c r="P514" s="35"/>
      <c r="Q514" s="35"/>
      <c r="T514" s="35"/>
      <c r="U514" s="35"/>
    </row>
    <row r="515" spans="16:21" s="58" customFormat="1" ht="12.75">
      <c r="P515" s="35"/>
      <c r="Q515" s="35"/>
      <c r="T515" s="35"/>
      <c r="U515" s="35"/>
    </row>
    <row r="516" spans="16:21" s="58" customFormat="1" ht="12.75">
      <c r="P516" s="35"/>
      <c r="Q516" s="35"/>
      <c r="T516" s="35"/>
      <c r="U516" s="35"/>
    </row>
    <row r="517" spans="16:21" s="58" customFormat="1" ht="12.75">
      <c r="P517" s="35"/>
      <c r="Q517" s="35"/>
      <c r="T517" s="35"/>
      <c r="U517" s="35"/>
    </row>
    <row r="518" spans="16:21" s="58" customFormat="1" ht="12.75">
      <c r="P518" s="35"/>
      <c r="Q518" s="35"/>
      <c r="T518" s="35"/>
      <c r="U518" s="35"/>
    </row>
    <row r="519" spans="16:21" s="58" customFormat="1" ht="12.75">
      <c r="P519" s="35"/>
      <c r="Q519" s="35"/>
      <c r="T519" s="35"/>
      <c r="U519" s="35"/>
    </row>
    <row r="520" spans="16:21" s="58" customFormat="1" ht="12.75">
      <c r="P520" s="35"/>
      <c r="Q520" s="35"/>
      <c r="T520" s="35"/>
      <c r="U520" s="35"/>
    </row>
    <row r="521" spans="16:21" s="58" customFormat="1" ht="12.75">
      <c r="P521" s="35"/>
      <c r="Q521" s="35"/>
      <c r="T521" s="35"/>
      <c r="U521" s="35"/>
    </row>
    <row r="522" spans="16:21" s="58" customFormat="1" ht="12.75">
      <c r="P522" s="35"/>
      <c r="Q522" s="35"/>
      <c r="T522" s="35"/>
      <c r="U522" s="35"/>
    </row>
    <row r="523" spans="16:21" s="58" customFormat="1" ht="12.75">
      <c r="P523" s="35"/>
      <c r="Q523" s="35"/>
      <c r="T523" s="35"/>
      <c r="U523" s="35"/>
    </row>
    <row r="524" spans="16:21" s="58" customFormat="1" ht="12.75">
      <c r="P524" s="35"/>
      <c r="Q524" s="35"/>
      <c r="T524" s="35"/>
      <c r="U524" s="35"/>
    </row>
    <row r="525" spans="16:21" s="58" customFormat="1" ht="12.75">
      <c r="P525" s="35"/>
      <c r="Q525" s="35"/>
      <c r="T525" s="35"/>
      <c r="U525" s="35"/>
    </row>
    <row r="526" spans="16:21" s="58" customFormat="1" ht="12.75">
      <c r="P526" s="35"/>
      <c r="Q526" s="35"/>
      <c r="T526" s="35"/>
      <c r="U526" s="35"/>
    </row>
    <row r="527" spans="16:21" s="58" customFormat="1" ht="12.75">
      <c r="P527" s="35"/>
      <c r="Q527" s="35"/>
      <c r="T527" s="35"/>
      <c r="U527" s="35"/>
    </row>
    <row r="528" spans="16:21" s="58" customFormat="1" ht="12.75">
      <c r="P528" s="35"/>
      <c r="Q528" s="35"/>
      <c r="T528" s="35"/>
      <c r="U528" s="35"/>
    </row>
    <row r="529" spans="16:21" s="58" customFormat="1" ht="12.75">
      <c r="P529" s="35"/>
      <c r="Q529" s="35"/>
      <c r="T529" s="35"/>
      <c r="U529" s="35"/>
    </row>
    <row r="530" spans="16:21" s="58" customFormat="1" ht="12.75">
      <c r="P530" s="35"/>
      <c r="Q530" s="35"/>
      <c r="T530" s="35"/>
      <c r="U530" s="35"/>
    </row>
    <row r="531" spans="16:21" s="58" customFormat="1" ht="12.75">
      <c r="P531" s="35"/>
      <c r="Q531" s="35"/>
      <c r="T531" s="35"/>
      <c r="U531" s="35"/>
    </row>
    <row r="532" spans="16:21" s="58" customFormat="1" ht="12.75">
      <c r="P532" s="35"/>
      <c r="Q532" s="35"/>
      <c r="T532" s="35"/>
      <c r="U532" s="35"/>
    </row>
    <row r="533" spans="16:21" s="58" customFormat="1" ht="12.75">
      <c r="P533" s="35"/>
      <c r="Q533" s="35"/>
      <c r="T533" s="35"/>
      <c r="U533" s="35"/>
    </row>
    <row r="534" spans="16:21" s="58" customFormat="1" ht="12.75">
      <c r="P534" s="35"/>
      <c r="Q534" s="35"/>
      <c r="T534" s="35"/>
      <c r="U534" s="35"/>
    </row>
    <row r="535" spans="16:21" s="58" customFormat="1" ht="12.75">
      <c r="P535" s="35"/>
      <c r="Q535" s="35"/>
      <c r="T535" s="35"/>
      <c r="U535" s="35"/>
    </row>
    <row r="536" spans="16:21" s="58" customFormat="1" ht="12.75">
      <c r="P536" s="35"/>
      <c r="Q536" s="35"/>
      <c r="T536" s="35"/>
      <c r="U536" s="35"/>
    </row>
    <row r="537" spans="16:21" s="58" customFormat="1" ht="12.75">
      <c r="P537" s="35"/>
      <c r="Q537" s="35"/>
      <c r="T537" s="35"/>
      <c r="U537" s="35"/>
    </row>
    <row r="538" spans="16:21" s="58" customFormat="1" ht="12.75">
      <c r="P538" s="35"/>
      <c r="Q538" s="35"/>
      <c r="T538" s="35"/>
      <c r="U538" s="35"/>
    </row>
    <row r="539" spans="16:21" s="58" customFormat="1" ht="12.75">
      <c r="P539" s="35"/>
      <c r="Q539" s="35"/>
      <c r="T539" s="35"/>
      <c r="U539" s="35"/>
    </row>
    <row r="540" spans="16:21" s="58" customFormat="1" ht="12.75">
      <c r="P540" s="35"/>
      <c r="Q540" s="35"/>
      <c r="T540" s="35"/>
      <c r="U540" s="35"/>
    </row>
    <row r="541" spans="16:21" s="58" customFormat="1" ht="12.75">
      <c r="P541" s="35"/>
      <c r="Q541" s="35"/>
      <c r="T541" s="35"/>
      <c r="U541" s="35"/>
    </row>
    <row r="542" spans="16:21" s="58" customFormat="1" ht="12.75">
      <c r="P542" s="35"/>
      <c r="Q542" s="35"/>
      <c r="T542" s="35"/>
      <c r="U542" s="35"/>
    </row>
    <row r="543" spans="16:21" s="58" customFormat="1" ht="12.75">
      <c r="P543" s="35"/>
      <c r="Q543" s="35"/>
      <c r="T543" s="35"/>
      <c r="U543" s="35"/>
    </row>
    <row r="544" spans="16:21" s="58" customFormat="1" ht="12.75">
      <c r="P544" s="35"/>
      <c r="Q544" s="35"/>
      <c r="T544" s="35"/>
      <c r="U544" s="35"/>
    </row>
    <row r="545" spans="16:21" s="58" customFormat="1" ht="12.75">
      <c r="P545" s="35"/>
      <c r="Q545" s="35"/>
      <c r="T545" s="35"/>
      <c r="U545" s="35"/>
    </row>
    <row r="546" spans="16:21" s="58" customFormat="1" ht="12.75">
      <c r="P546" s="35"/>
      <c r="Q546" s="35"/>
      <c r="T546" s="35"/>
      <c r="U546" s="35"/>
    </row>
    <row r="547" spans="16:21" s="58" customFormat="1" ht="12.75">
      <c r="P547" s="35"/>
      <c r="Q547" s="35"/>
      <c r="T547" s="35"/>
      <c r="U547" s="35"/>
    </row>
    <row r="548" spans="16:21" s="58" customFormat="1" ht="12.75">
      <c r="P548" s="35"/>
      <c r="Q548" s="35"/>
      <c r="T548" s="35"/>
      <c r="U548" s="35"/>
    </row>
    <row r="549" spans="16:21" s="58" customFormat="1" ht="12.75">
      <c r="P549" s="35"/>
      <c r="Q549" s="35"/>
      <c r="T549" s="35"/>
      <c r="U549" s="35"/>
    </row>
    <row r="550" spans="16:21" s="58" customFormat="1" ht="12.75">
      <c r="P550" s="35"/>
      <c r="Q550" s="35"/>
      <c r="T550" s="35"/>
      <c r="U550" s="35"/>
    </row>
    <row r="551" spans="16:21" s="58" customFormat="1" ht="12.75">
      <c r="P551" s="35"/>
      <c r="Q551" s="35"/>
      <c r="T551" s="35"/>
      <c r="U551" s="35"/>
    </row>
    <row r="552" spans="16:21" s="58" customFormat="1" ht="12.75">
      <c r="P552" s="35"/>
      <c r="Q552" s="35"/>
      <c r="T552" s="35"/>
      <c r="U552" s="35"/>
    </row>
    <row r="553" spans="16:21" s="58" customFormat="1" ht="12.75">
      <c r="P553" s="35"/>
      <c r="Q553" s="35"/>
      <c r="T553" s="35"/>
      <c r="U553" s="35"/>
    </row>
    <row r="554" spans="16:21" s="58" customFormat="1" ht="12.75">
      <c r="P554" s="35"/>
      <c r="Q554" s="35"/>
      <c r="T554" s="35"/>
      <c r="U554" s="35"/>
    </row>
    <row r="555" spans="16:21" s="58" customFormat="1" ht="12.75">
      <c r="P555" s="35"/>
      <c r="Q555" s="35"/>
      <c r="T555" s="35"/>
      <c r="U555" s="35"/>
    </row>
    <row r="556" spans="16:21" s="58" customFormat="1" ht="12.75">
      <c r="P556" s="35"/>
      <c r="Q556" s="35"/>
      <c r="T556" s="35"/>
      <c r="U556" s="35"/>
    </row>
    <row r="557" spans="16:21" s="58" customFormat="1" ht="12.75">
      <c r="P557" s="35"/>
      <c r="Q557" s="35"/>
      <c r="T557" s="35"/>
      <c r="U557" s="35"/>
    </row>
    <row r="558" spans="16:21" s="58" customFormat="1" ht="12.75">
      <c r="P558" s="35"/>
      <c r="Q558" s="35"/>
      <c r="T558" s="35"/>
      <c r="U558" s="35"/>
    </row>
    <row r="559" spans="16:21" s="58" customFormat="1" ht="12.75">
      <c r="P559" s="35"/>
      <c r="Q559" s="35"/>
      <c r="T559" s="35"/>
      <c r="U559" s="35"/>
    </row>
    <row r="560" spans="16:21" s="58" customFormat="1" ht="12.75">
      <c r="P560" s="35"/>
      <c r="Q560" s="35"/>
      <c r="T560" s="35"/>
      <c r="U560" s="35"/>
    </row>
    <row r="561" spans="16:21" s="58" customFormat="1" ht="12.75">
      <c r="P561" s="35"/>
      <c r="Q561" s="35"/>
      <c r="T561" s="35"/>
      <c r="U561" s="35"/>
    </row>
    <row r="562" spans="16:21" s="58" customFormat="1" ht="12.75">
      <c r="P562" s="35"/>
      <c r="Q562" s="35"/>
      <c r="T562" s="35"/>
      <c r="U562" s="35"/>
    </row>
    <row r="563" spans="16:21" s="58" customFormat="1" ht="12.75">
      <c r="P563" s="35"/>
      <c r="Q563" s="35"/>
      <c r="T563" s="35"/>
      <c r="U563" s="35"/>
    </row>
    <row r="564" spans="16:21" s="58" customFormat="1" ht="12.75">
      <c r="P564" s="35"/>
      <c r="Q564" s="35"/>
      <c r="T564" s="35"/>
      <c r="U564" s="35"/>
    </row>
    <row r="565" spans="16:21" s="58" customFormat="1" ht="12.75">
      <c r="P565" s="35"/>
      <c r="Q565" s="35"/>
      <c r="T565" s="35"/>
      <c r="U565" s="35"/>
    </row>
    <row r="566" spans="16:21" s="58" customFormat="1" ht="12.75">
      <c r="P566" s="35"/>
      <c r="Q566" s="35"/>
      <c r="T566" s="35"/>
      <c r="U566" s="35"/>
    </row>
    <row r="567" spans="16:21" s="58" customFormat="1" ht="12.75">
      <c r="P567" s="35"/>
      <c r="Q567" s="35"/>
      <c r="T567" s="35"/>
      <c r="U567" s="35"/>
    </row>
    <row r="568" spans="16:21" s="58" customFormat="1" ht="12.75">
      <c r="P568" s="35"/>
      <c r="Q568" s="35"/>
      <c r="T568" s="35"/>
      <c r="U568" s="35"/>
    </row>
    <row r="569" spans="16:21" s="58" customFormat="1" ht="12.75">
      <c r="P569" s="35"/>
      <c r="Q569" s="35"/>
      <c r="T569" s="35"/>
      <c r="U569" s="35"/>
    </row>
    <row r="570" spans="16:21" s="58" customFormat="1" ht="12.75">
      <c r="P570" s="35"/>
      <c r="Q570" s="35"/>
      <c r="T570" s="35"/>
      <c r="U570" s="35"/>
    </row>
    <row r="571" spans="16:21" s="58" customFormat="1" ht="12.75">
      <c r="P571" s="35"/>
      <c r="Q571" s="35"/>
      <c r="T571" s="35"/>
      <c r="U571" s="35"/>
    </row>
    <row r="572" spans="16:21" s="58" customFormat="1" ht="12.75">
      <c r="P572" s="35"/>
      <c r="Q572" s="35"/>
      <c r="T572" s="35"/>
      <c r="U572" s="35"/>
    </row>
    <row r="573" spans="16:21" s="58" customFormat="1" ht="12.75">
      <c r="P573" s="35"/>
      <c r="Q573" s="35"/>
      <c r="T573" s="35"/>
      <c r="U573" s="35"/>
    </row>
    <row r="574" spans="16:21" s="58" customFormat="1" ht="12.75">
      <c r="P574" s="35"/>
      <c r="Q574" s="35"/>
      <c r="T574" s="35"/>
      <c r="U574" s="35"/>
    </row>
    <row r="575" spans="16:21" s="58" customFormat="1" ht="12.75">
      <c r="P575" s="35"/>
      <c r="Q575" s="35"/>
      <c r="T575" s="35"/>
      <c r="U575" s="35"/>
    </row>
    <row r="576" spans="16:21" s="58" customFormat="1" ht="12.75">
      <c r="P576" s="35"/>
      <c r="Q576" s="35"/>
      <c r="T576" s="35"/>
      <c r="U576" s="35"/>
    </row>
    <row r="577" spans="16:21" s="58" customFormat="1" ht="12.75">
      <c r="P577" s="35"/>
      <c r="Q577" s="35"/>
      <c r="T577" s="35"/>
      <c r="U577" s="35"/>
    </row>
    <row r="578" spans="16:21" s="58" customFormat="1" ht="12.75">
      <c r="P578" s="35"/>
      <c r="Q578" s="35"/>
      <c r="T578" s="35"/>
      <c r="U578" s="35"/>
    </row>
    <row r="579" spans="16:21" s="58" customFormat="1" ht="12.75">
      <c r="P579" s="35"/>
      <c r="Q579" s="35"/>
      <c r="T579" s="35"/>
      <c r="U579" s="35"/>
    </row>
    <row r="580" spans="16:21" s="58" customFormat="1" ht="12.75">
      <c r="P580" s="35"/>
      <c r="Q580" s="35"/>
      <c r="T580" s="35"/>
      <c r="U580" s="35"/>
    </row>
    <row r="581" spans="16:21" s="58" customFormat="1" ht="12.75">
      <c r="P581" s="35"/>
      <c r="Q581" s="35"/>
      <c r="T581" s="35"/>
      <c r="U581" s="35"/>
    </row>
    <row r="582" spans="16:21" s="58" customFormat="1" ht="12.75">
      <c r="P582" s="35"/>
      <c r="Q582" s="35"/>
      <c r="T582" s="35"/>
      <c r="U582" s="35"/>
    </row>
    <row r="583" spans="16:21" s="58" customFormat="1" ht="12.75">
      <c r="P583" s="35"/>
      <c r="Q583" s="35"/>
      <c r="T583" s="35"/>
      <c r="U583" s="35"/>
    </row>
    <row r="584" spans="16:21" s="58" customFormat="1" ht="12.75">
      <c r="P584" s="35"/>
      <c r="Q584" s="35"/>
      <c r="T584" s="35"/>
      <c r="U584" s="35"/>
    </row>
    <row r="585" spans="16:21" s="58" customFormat="1" ht="12.75">
      <c r="P585" s="35"/>
      <c r="Q585" s="35"/>
      <c r="T585" s="35"/>
      <c r="U585" s="35"/>
    </row>
    <row r="586" spans="16:21" s="58" customFormat="1" ht="12.75">
      <c r="P586" s="35"/>
      <c r="Q586" s="35"/>
      <c r="T586" s="35"/>
      <c r="U586" s="35"/>
    </row>
    <row r="587" spans="16:21" s="58" customFormat="1" ht="12.75">
      <c r="P587" s="35"/>
      <c r="Q587" s="35"/>
      <c r="T587" s="35"/>
      <c r="U587" s="35"/>
    </row>
    <row r="588" spans="16:21" s="58" customFormat="1" ht="12.75">
      <c r="P588" s="35"/>
      <c r="Q588" s="35"/>
      <c r="T588" s="35"/>
      <c r="U588" s="35"/>
    </row>
    <row r="589" spans="16:21" s="58" customFormat="1" ht="12.75">
      <c r="P589" s="35"/>
      <c r="Q589" s="35"/>
      <c r="T589" s="35"/>
      <c r="U589" s="35"/>
    </row>
    <row r="590" spans="16:21" s="58" customFormat="1" ht="12.75">
      <c r="P590" s="35"/>
      <c r="Q590" s="35"/>
      <c r="T590" s="35"/>
      <c r="U590" s="35"/>
    </row>
    <row r="591" spans="16:21" s="58" customFormat="1" ht="12.75">
      <c r="P591" s="35"/>
      <c r="Q591" s="35"/>
      <c r="T591" s="35"/>
      <c r="U591" s="35"/>
    </row>
    <row r="592" spans="16:21" s="58" customFormat="1" ht="12.75">
      <c r="P592" s="35"/>
      <c r="Q592" s="35"/>
      <c r="T592" s="35"/>
      <c r="U592" s="35"/>
    </row>
    <row r="593" spans="16:21" s="58" customFormat="1" ht="12.75">
      <c r="P593" s="35"/>
      <c r="Q593" s="35"/>
      <c r="T593" s="35"/>
      <c r="U593" s="35"/>
    </row>
    <row r="594" spans="16:21" s="58" customFormat="1" ht="12.75">
      <c r="P594" s="35"/>
      <c r="Q594" s="35"/>
      <c r="T594" s="35"/>
      <c r="U594" s="35"/>
    </row>
    <row r="595" spans="16:21" s="58" customFormat="1" ht="12.75">
      <c r="P595" s="35"/>
      <c r="Q595" s="35"/>
      <c r="T595" s="35"/>
      <c r="U595" s="35"/>
    </row>
    <row r="596" spans="16:21" s="58" customFormat="1" ht="12.75">
      <c r="P596" s="35"/>
      <c r="Q596" s="35"/>
      <c r="T596" s="35"/>
      <c r="U596" s="35"/>
    </row>
    <row r="597" spans="16:21" s="58" customFormat="1" ht="12.75">
      <c r="P597" s="35"/>
      <c r="Q597" s="35"/>
      <c r="T597" s="35"/>
      <c r="U597" s="35"/>
    </row>
    <row r="598" spans="16:21" s="58" customFormat="1" ht="12.75">
      <c r="P598" s="35"/>
      <c r="Q598" s="35"/>
      <c r="T598" s="35"/>
      <c r="U598" s="35"/>
    </row>
    <row r="599" spans="16:21" s="58" customFormat="1" ht="12.75">
      <c r="P599" s="35"/>
      <c r="Q599" s="35"/>
      <c r="T599" s="35"/>
      <c r="U599" s="35"/>
    </row>
    <row r="600" spans="16:21" s="58" customFormat="1" ht="12.75">
      <c r="P600" s="35"/>
      <c r="Q600" s="35"/>
      <c r="T600" s="35"/>
      <c r="U600" s="35"/>
    </row>
    <row r="601" spans="16:21" s="58" customFormat="1" ht="12.75">
      <c r="P601" s="35"/>
      <c r="Q601" s="35"/>
      <c r="T601" s="35"/>
      <c r="U601" s="35"/>
    </row>
    <row r="602" spans="16:21" s="58" customFormat="1" ht="12.75">
      <c r="P602" s="35"/>
      <c r="Q602" s="35"/>
      <c r="T602" s="35"/>
      <c r="U602" s="35"/>
    </row>
    <row r="603" spans="16:21" s="58" customFormat="1" ht="12.75">
      <c r="P603" s="35"/>
      <c r="Q603" s="35"/>
      <c r="T603" s="35"/>
      <c r="U603" s="35"/>
    </row>
    <row r="604" spans="16:21" s="58" customFormat="1" ht="12.75">
      <c r="P604" s="35"/>
      <c r="Q604" s="35"/>
      <c r="T604" s="35"/>
      <c r="U604" s="35"/>
    </row>
    <row r="605" spans="16:21" s="58" customFormat="1" ht="12.75">
      <c r="P605" s="35"/>
      <c r="Q605" s="35"/>
      <c r="T605" s="35"/>
      <c r="U605" s="35"/>
    </row>
    <row r="606" spans="16:21" s="58" customFormat="1" ht="12.75">
      <c r="P606" s="35"/>
      <c r="Q606" s="35"/>
      <c r="T606" s="35"/>
      <c r="U606" s="35"/>
    </row>
    <row r="607" spans="16:21" s="58" customFormat="1" ht="12.75">
      <c r="P607" s="35"/>
      <c r="Q607" s="35"/>
      <c r="T607" s="35"/>
      <c r="U607" s="35"/>
    </row>
    <row r="608" spans="16:21" s="58" customFormat="1" ht="12.75">
      <c r="P608" s="35"/>
      <c r="Q608" s="35"/>
      <c r="T608" s="35"/>
      <c r="U608" s="35"/>
    </row>
    <row r="609" spans="16:21" s="58" customFormat="1" ht="12.75">
      <c r="P609" s="35"/>
      <c r="Q609" s="35"/>
      <c r="T609" s="35"/>
      <c r="U609" s="35"/>
    </row>
    <row r="610" spans="16:21" s="58" customFormat="1" ht="12.75">
      <c r="P610" s="35"/>
      <c r="Q610" s="35"/>
      <c r="T610" s="35"/>
      <c r="U610" s="35"/>
    </row>
    <row r="611" spans="16:21" s="58" customFormat="1" ht="12.75">
      <c r="P611" s="35"/>
      <c r="Q611" s="35"/>
      <c r="T611" s="35"/>
      <c r="U611" s="35"/>
    </row>
    <row r="612" spans="16:21" s="58" customFormat="1" ht="12.75">
      <c r="P612" s="35"/>
      <c r="Q612" s="35"/>
      <c r="T612" s="35"/>
      <c r="U612" s="35"/>
    </row>
    <row r="613" spans="16:21" s="58" customFormat="1" ht="12.75">
      <c r="P613" s="35"/>
      <c r="Q613" s="35"/>
      <c r="T613" s="35"/>
      <c r="U613" s="35"/>
    </row>
  </sheetData>
  <sheetProtection/>
  <printOptions gridLines="1" horizontalCentered="1"/>
  <pageMargins left="0.25" right="0.25" top="0.75" bottom="0.75" header="0.3" footer="0.3"/>
  <pageSetup fitToWidth="4" fitToHeight="1" horizontalDpi="600" verticalDpi="600" orientation="landscape" paperSize="17" scale="98" r:id="rId3"/>
  <headerFooter alignWithMargins="0">
    <oddFooter>&amp;L&amp;10Source:  Facilities Inventory System
Maryland Higher Education Commission, December 1996&amp;R&amp;8W:\CAPITAL\2yr\cc's\Capital-CC's Only\Facilities Inventory 2-yr\FY2008 April 2007\Annual Package\FY08 April 2007 Facilities Inventory Template 4-1-07</oddFooter>
  </headerFooter>
  <ignoredErrors>
    <ignoredError sqref="J7 J32" formula="1"/>
    <ignoredError sqref="I3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Kaufman</dc:creator>
  <cp:keywords/>
  <dc:description/>
  <cp:lastModifiedBy>KFM</cp:lastModifiedBy>
  <cp:lastPrinted>2018-06-30T02:09:02Z</cp:lastPrinted>
  <dcterms:created xsi:type="dcterms:W3CDTF">2005-03-02T18:43:11Z</dcterms:created>
  <dcterms:modified xsi:type="dcterms:W3CDTF">2020-04-02T19:55:02Z</dcterms:modified>
  <cp:category/>
  <cp:version/>
  <cp:contentType/>
  <cp:contentStatus/>
</cp:coreProperties>
</file>